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46" i="1" l="1"/>
  <c r="D45" i="1"/>
  <c r="D44" i="1"/>
  <c r="D43" i="1"/>
  <c r="D42" i="1"/>
  <c r="D41" i="1"/>
  <c r="D39" i="1"/>
  <c r="D38" i="1"/>
  <c r="D37" i="1"/>
  <c r="D36" i="1"/>
  <c r="D35" i="1"/>
  <c r="D34" i="1"/>
  <c r="D33" i="1"/>
  <c r="F32" i="1"/>
  <c r="E32" i="1"/>
  <c r="E40" i="1" s="1"/>
  <c r="D32" i="1"/>
  <c r="F31" i="1"/>
  <c r="D31" i="1"/>
  <c r="F30" i="1"/>
  <c r="D30" i="1"/>
  <c r="F29" i="1"/>
  <c r="D29" i="1"/>
  <c r="F28" i="1"/>
  <c r="E28" i="1"/>
  <c r="D28" i="1"/>
  <c r="C28" i="1"/>
  <c r="F27" i="1"/>
  <c r="F26" i="1" s="1"/>
  <c r="D27" i="1"/>
  <c r="E26" i="1"/>
  <c r="D26" i="1"/>
  <c r="C26" i="1"/>
  <c r="C40" i="1" s="1"/>
  <c r="F25" i="1"/>
  <c r="D25" i="1"/>
  <c r="F24" i="1"/>
  <c r="D24" i="1"/>
  <c r="F23" i="1"/>
  <c r="D23" i="1"/>
  <c r="F22" i="1"/>
  <c r="E22" i="1"/>
  <c r="D22" i="1"/>
  <c r="C22" i="1"/>
  <c r="F21" i="1"/>
  <c r="D21" i="1"/>
  <c r="F20" i="1"/>
  <c r="E20" i="1"/>
  <c r="D20" i="1"/>
  <c r="C20" i="1"/>
  <c r="F19" i="1"/>
  <c r="D19" i="1"/>
  <c r="F18" i="1"/>
  <c r="D18" i="1"/>
  <c r="F17" i="1"/>
  <c r="D17" i="1"/>
  <c r="F16" i="1"/>
  <c r="E16" i="1"/>
  <c r="D16" i="1"/>
  <c r="C16" i="1"/>
  <c r="F15" i="1"/>
  <c r="E15" i="1"/>
  <c r="D15" i="1"/>
  <c r="C15" i="1"/>
  <c r="F14" i="1"/>
  <c r="D14" i="1"/>
  <c r="F13" i="1"/>
  <c r="D13" i="1"/>
  <c r="F12" i="1"/>
  <c r="D12" i="1"/>
  <c r="F11" i="1"/>
  <c r="D11" i="1"/>
  <c r="F10" i="1"/>
  <c r="D10" i="1"/>
  <c r="F9" i="1"/>
  <c r="F8" i="1" s="1"/>
  <c r="E9" i="1"/>
  <c r="D9" i="1"/>
  <c r="C9" i="1"/>
  <c r="E8" i="1"/>
  <c r="D8" i="1"/>
  <c r="C8" i="1"/>
  <c r="C47" i="1" l="1"/>
  <c r="D48" i="1" s="1"/>
  <c r="D40" i="1"/>
  <c r="E47" i="1"/>
  <c r="F48" i="1" s="1"/>
  <c r="F40" i="1"/>
  <c r="F51" i="1" l="1"/>
  <c r="F50" i="1"/>
  <c r="D51" i="1"/>
  <c r="D50" i="1"/>
</calcChain>
</file>

<file path=xl/sharedStrings.xml><?xml version="1.0" encoding="utf-8"?>
<sst xmlns="http://schemas.openxmlformats.org/spreadsheetml/2006/main" count="98" uniqueCount="83">
  <si>
    <t>Додаток №1</t>
  </si>
  <si>
    <t>Структура тарифів на централізоване водопостачання та централізоване водовідведення</t>
  </si>
  <si>
    <t>2024 рік</t>
  </si>
  <si>
    <t>№ з/п</t>
  </si>
  <si>
    <t>найменування показників</t>
  </si>
  <si>
    <t>Централізоване водопостачання</t>
  </si>
  <si>
    <t>Централізоване водовідведення</t>
  </si>
  <si>
    <t>тис.грн./рік</t>
  </si>
  <si>
    <t>грн./м.куб</t>
  </si>
  <si>
    <t>Виробнича собівартість, у  т.ч.</t>
  </si>
  <si>
    <t>1.1</t>
  </si>
  <si>
    <t>прямі матеріальні витрати, у т.ч</t>
  </si>
  <si>
    <t>1.1.1</t>
  </si>
  <si>
    <t>електроенергія</t>
  </si>
  <si>
    <t>1.1.2</t>
  </si>
  <si>
    <t>послуги сторонніх підприємств з очистки стоків</t>
  </si>
  <si>
    <t>1.1.3</t>
  </si>
  <si>
    <t>витрати на реагенти</t>
  </si>
  <si>
    <t>1.1.4</t>
  </si>
  <si>
    <t>матеріали, запасні частини та інші матеріальні ресурси (ремонти)</t>
  </si>
  <si>
    <t>1.2</t>
  </si>
  <si>
    <t>прямі витрати  на оплату праці</t>
  </si>
  <si>
    <t>1.3</t>
  </si>
  <si>
    <t>інші прямі витрати, у т.ч:</t>
  </si>
  <si>
    <t>1.3.1</t>
  </si>
  <si>
    <t>ЄСВ, 22%</t>
  </si>
  <si>
    <t>1.3.2</t>
  </si>
  <si>
    <t>амортизація</t>
  </si>
  <si>
    <t>1.3.3</t>
  </si>
  <si>
    <t>підкачка води сторонніми організаціями</t>
  </si>
  <si>
    <t>1.3.4</t>
  </si>
  <si>
    <t>інші прямі витрати (ПММ та інше)</t>
  </si>
  <si>
    <t>1.4</t>
  </si>
  <si>
    <t>загальновиробничі витрати, у т.ч</t>
  </si>
  <si>
    <t>1.4.1</t>
  </si>
  <si>
    <t>витрати на оплату праці</t>
  </si>
  <si>
    <t>1.4.2</t>
  </si>
  <si>
    <t>1.4.3</t>
  </si>
  <si>
    <t>1.4.4</t>
  </si>
  <si>
    <t>витрати пов'язані зі сплатою податків, зборів та інших, передбачених законодавством, обов'язкових платежів</t>
  </si>
  <si>
    <t>1.4.5</t>
  </si>
  <si>
    <t>інші витрати</t>
  </si>
  <si>
    <t>2</t>
  </si>
  <si>
    <t>Адміністративні витрати, у т.ч</t>
  </si>
  <si>
    <t>2.1.</t>
  </si>
  <si>
    <t>2.2</t>
  </si>
  <si>
    <t>2.3</t>
  </si>
  <si>
    <t>2.4</t>
  </si>
  <si>
    <t>2.5</t>
  </si>
  <si>
    <t>3</t>
  </si>
  <si>
    <t>Витрати на збут</t>
  </si>
  <si>
    <t>3.1</t>
  </si>
  <si>
    <t>3.2</t>
  </si>
  <si>
    <t>3.3</t>
  </si>
  <si>
    <t>3.4</t>
  </si>
  <si>
    <t>3.5</t>
  </si>
  <si>
    <t>5</t>
  </si>
  <si>
    <t>Інші операційні витрати</t>
  </si>
  <si>
    <t>Фінансові витрати</t>
  </si>
  <si>
    <t>6</t>
  </si>
  <si>
    <t>Повна собівартість</t>
  </si>
  <si>
    <t>7</t>
  </si>
  <si>
    <t>Розрахунковий прибуток, у т.ч</t>
  </si>
  <si>
    <t>7.1</t>
  </si>
  <si>
    <t>податок на прибуток</t>
  </si>
  <si>
    <t>7.2</t>
  </si>
  <si>
    <t>дивіденти</t>
  </si>
  <si>
    <t>7.3</t>
  </si>
  <si>
    <t>резервний фонд (капітал)</t>
  </si>
  <si>
    <t>7.4</t>
  </si>
  <si>
    <t>на розвиток виробництва(виробничі інвестиції)</t>
  </si>
  <si>
    <t>7.5</t>
  </si>
  <si>
    <t>інше використання прибутку</t>
  </si>
  <si>
    <t>8</t>
  </si>
  <si>
    <t>Вартість централізованого водопостачання/водовідведення, тис.грн.</t>
  </si>
  <si>
    <t>9</t>
  </si>
  <si>
    <r>
      <t>Тариф на централізоване водопостачання/водовідведення, грн/м</t>
    </r>
    <r>
      <rPr>
        <b/>
        <sz val="10"/>
        <color theme="1"/>
        <rFont val="Calibri"/>
        <family val="2"/>
        <charset val="204"/>
      </rPr>
      <t>³</t>
    </r>
  </si>
  <si>
    <t>10</t>
  </si>
  <si>
    <r>
      <t>Обсяг реалізації, тис.м</t>
    </r>
    <r>
      <rPr>
        <b/>
        <sz val="10"/>
        <color theme="1"/>
        <rFont val="Calibri"/>
        <family val="2"/>
        <charset val="204"/>
      </rPr>
      <t>³</t>
    </r>
  </si>
  <si>
    <t>11</t>
  </si>
  <si>
    <t>ПДВ 20%</t>
  </si>
  <si>
    <t>12</t>
  </si>
  <si>
    <r>
      <t>Тариф на централізоване водопостачання/водовідведення, грн/м</t>
    </r>
    <r>
      <rPr>
        <b/>
        <sz val="10"/>
        <color theme="1"/>
        <rFont val="Calibri"/>
        <family val="2"/>
        <charset val="204"/>
      </rPr>
      <t>³ з ПДВ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</si>
</sst>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1" fillId="0" borderId="0" xfId="0" applyNumberFormat="1" applyFont="1"/>
    <xf numFmtId="0" fontId="1" fillId="0" borderId="0" xfId="0" applyFont="1"/>
    <xf numFmtId="2" fontId="1" fillId="0" borderId="0" xfId="0" applyNumberFormat="1" applyFont="1"/>
    <xf numFmtId="0" fontId="2" fillId="0" borderId="0" xfId="0" applyFont="1"/>
    <xf numFmtId="0" fontId="2" fillId="0" borderId="5" xfId="0" applyFont="1" applyBorder="1"/>
    <xf numFmtId="2" fontId="2" fillId="0" borderId="5" xfId="0" applyNumberFormat="1" applyFont="1" applyBorder="1"/>
    <xf numFmtId="49" fontId="1" fillId="0" borderId="5" xfId="0" applyNumberFormat="1" applyFont="1" applyBorder="1"/>
    <xf numFmtId="0" fontId="1" fillId="0" borderId="5" xfId="0" applyFont="1" applyBorder="1"/>
    <xf numFmtId="0" fontId="1" fillId="0" borderId="5" xfId="0" applyNumberFormat="1" applyFont="1" applyBorder="1"/>
    <xf numFmtId="2" fontId="1" fillId="0" borderId="5" xfId="0" applyNumberFormat="1" applyFont="1" applyBorder="1"/>
    <xf numFmtId="0" fontId="1" fillId="0" borderId="5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49" fontId="2" fillId="0" borderId="1" xfId="0" applyNumberFormat="1" applyFont="1" applyBorder="1" applyAlignment="1">
      <alignment vertical="center" wrapText="1"/>
    </xf>
    <xf numFmtId="49" fontId="2" fillId="0" borderId="4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workbookViewId="0">
      <selection activeCell="J19" sqref="J19"/>
    </sheetView>
  </sheetViews>
  <sheetFormatPr defaultRowHeight="15" x14ac:dyDescent="0.25"/>
  <cols>
    <col min="1" max="1" width="6.42578125" customWidth="1"/>
    <col min="2" max="2" width="30.42578125" customWidth="1"/>
    <col min="3" max="3" width="13.7109375" customWidth="1"/>
    <col min="4" max="4" width="13.85546875" customWidth="1"/>
    <col min="5" max="5" width="16.42578125" customWidth="1"/>
    <col min="6" max="6" width="11" customWidth="1"/>
  </cols>
  <sheetData>
    <row r="1" spans="1:6" x14ac:dyDescent="0.25">
      <c r="A1" s="1"/>
      <c r="B1" s="2"/>
      <c r="C1" s="2"/>
      <c r="D1" s="3"/>
      <c r="E1" s="2" t="s">
        <v>0</v>
      </c>
      <c r="F1" s="2"/>
    </row>
    <row r="2" spans="1:6" x14ac:dyDescent="0.25">
      <c r="A2" s="1"/>
      <c r="B2" s="4" t="s">
        <v>1</v>
      </c>
      <c r="C2" s="4"/>
      <c r="D2" s="3"/>
      <c r="E2" s="2"/>
      <c r="F2" s="2"/>
    </row>
    <row r="3" spans="1:6" x14ac:dyDescent="0.25">
      <c r="A3" s="1"/>
      <c r="B3" s="4"/>
      <c r="C3" s="4" t="s">
        <v>2</v>
      </c>
      <c r="D3" s="3"/>
      <c r="E3" s="2"/>
      <c r="F3" s="2"/>
    </row>
    <row r="4" spans="1:6" x14ac:dyDescent="0.25">
      <c r="A4" s="1"/>
      <c r="B4" s="2"/>
      <c r="C4" s="2"/>
      <c r="D4" s="3"/>
      <c r="E4" s="2"/>
      <c r="F4" s="2"/>
    </row>
    <row r="5" spans="1:6" x14ac:dyDescent="0.25">
      <c r="A5" s="13" t="s">
        <v>3</v>
      </c>
      <c r="B5" s="15" t="s">
        <v>4</v>
      </c>
      <c r="C5" s="17" t="s">
        <v>5</v>
      </c>
      <c r="D5" s="18"/>
      <c r="E5" s="17" t="s">
        <v>6</v>
      </c>
      <c r="F5" s="18"/>
    </row>
    <row r="6" spans="1:6" x14ac:dyDescent="0.25">
      <c r="A6" s="14"/>
      <c r="B6" s="16"/>
      <c r="C6" s="5" t="s">
        <v>7</v>
      </c>
      <c r="D6" s="6" t="s">
        <v>8</v>
      </c>
      <c r="E6" s="5" t="s">
        <v>7</v>
      </c>
      <c r="F6" s="5" t="s">
        <v>8</v>
      </c>
    </row>
    <row r="7" spans="1:6" x14ac:dyDescent="0.25">
      <c r="A7" s="7">
        <v>1</v>
      </c>
      <c r="B7" s="8">
        <v>2</v>
      </c>
      <c r="C7" s="8">
        <v>3</v>
      </c>
      <c r="D7" s="9">
        <v>4</v>
      </c>
      <c r="E7" s="8">
        <v>5</v>
      </c>
      <c r="F7" s="8">
        <v>6</v>
      </c>
    </row>
    <row r="8" spans="1:6" x14ac:dyDescent="0.25">
      <c r="A8" s="7">
        <v>1</v>
      </c>
      <c r="B8" s="5" t="s">
        <v>9</v>
      </c>
      <c r="C8" s="6">
        <f>C9+C14+C15+C20</f>
        <v>12479.7942</v>
      </c>
      <c r="D8" s="6">
        <f>C8/374.45</f>
        <v>33.328332754706906</v>
      </c>
      <c r="E8" s="6">
        <f>E9+E14+E15+E20</f>
        <v>30590.122640000005</v>
      </c>
      <c r="F8" s="6">
        <f>F9+F14+F15+F20</f>
        <v>47.985785722913398</v>
      </c>
    </row>
    <row r="9" spans="1:6" x14ac:dyDescent="0.25">
      <c r="A9" s="7" t="s">
        <v>10</v>
      </c>
      <c r="B9" s="8" t="s">
        <v>11</v>
      </c>
      <c r="C9" s="6">
        <f>SUM(C10:C13)</f>
        <v>5184.59</v>
      </c>
      <c r="D9" s="6">
        <f t="shared" ref="D9:D10" si="0">C9/374.45</f>
        <v>13.845880624916544</v>
      </c>
      <c r="E9" s="6">
        <f t="shared" ref="E9:F9" si="1">SUM(E10:E13)</f>
        <v>23924.852000000003</v>
      </c>
      <c r="F9" s="6">
        <f t="shared" si="1"/>
        <v>37.530180412654147</v>
      </c>
    </row>
    <row r="10" spans="1:6" x14ac:dyDescent="0.25">
      <c r="A10" s="7" t="s">
        <v>12</v>
      </c>
      <c r="B10" s="8" t="s">
        <v>13</v>
      </c>
      <c r="C10" s="10">
        <v>4001.28</v>
      </c>
      <c r="D10" s="6">
        <f t="shared" si="0"/>
        <v>10.685752436907466</v>
      </c>
      <c r="E10" s="10">
        <v>1874.98</v>
      </c>
      <c r="F10" s="10">
        <f>E10/637.483</f>
        <v>2.9412235306667003</v>
      </c>
    </row>
    <row r="11" spans="1:6" ht="25.5" x14ac:dyDescent="0.25">
      <c r="A11" s="7" t="s">
        <v>14</v>
      </c>
      <c r="B11" s="11" t="s">
        <v>15</v>
      </c>
      <c r="C11" s="10">
        <v>0</v>
      </c>
      <c r="D11" s="6">
        <f t="shared" ref="D11:D46" si="2">C11/602.35</f>
        <v>0</v>
      </c>
      <c r="E11" s="10">
        <v>21617.9</v>
      </c>
      <c r="F11" s="10">
        <f t="shared" ref="F11:F19" si="3">E11/637.483</f>
        <v>33.911335674833687</v>
      </c>
    </row>
    <row r="12" spans="1:6" x14ac:dyDescent="0.25">
      <c r="A12" s="7" t="s">
        <v>16</v>
      </c>
      <c r="B12" s="8" t="s">
        <v>17</v>
      </c>
      <c r="C12" s="10"/>
      <c r="D12" s="6">
        <f t="shared" si="2"/>
        <v>0</v>
      </c>
      <c r="E12" s="10"/>
      <c r="F12" s="10">
        <f t="shared" si="3"/>
        <v>0</v>
      </c>
    </row>
    <row r="13" spans="1:6" ht="25.5" x14ac:dyDescent="0.25">
      <c r="A13" s="7" t="s">
        <v>18</v>
      </c>
      <c r="B13" s="11" t="s">
        <v>19</v>
      </c>
      <c r="C13" s="10">
        <v>1183.31</v>
      </c>
      <c r="D13" s="6">
        <f t="shared" ref="D13:D16" si="4">C13/374.45</f>
        <v>3.1601281880090801</v>
      </c>
      <c r="E13" s="10">
        <v>431.97199999999998</v>
      </c>
      <c r="F13" s="10">
        <f t="shared" si="3"/>
        <v>0.6776212071537594</v>
      </c>
    </row>
    <row r="14" spans="1:6" x14ac:dyDescent="0.25">
      <c r="A14" s="7" t="s">
        <v>20</v>
      </c>
      <c r="B14" s="5" t="s">
        <v>21</v>
      </c>
      <c r="C14" s="6">
        <v>3968.61</v>
      </c>
      <c r="D14" s="6">
        <f t="shared" si="4"/>
        <v>10.598504473227401</v>
      </c>
      <c r="E14" s="6">
        <v>3977.2919999999999</v>
      </c>
      <c r="F14" s="10">
        <f t="shared" si="3"/>
        <v>6.2390557865856815</v>
      </c>
    </row>
    <row r="15" spans="1:6" x14ac:dyDescent="0.25">
      <c r="A15" s="7" t="s">
        <v>22</v>
      </c>
      <c r="B15" s="8" t="s">
        <v>23</v>
      </c>
      <c r="C15" s="6">
        <f>SUM(C16:C19)</f>
        <v>960.9742</v>
      </c>
      <c r="D15" s="6">
        <f t="shared" si="4"/>
        <v>2.5663618640672987</v>
      </c>
      <c r="E15" s="6">
        <f t="shared" ref="E15" si="5">SUM(E16:E19)</f>
        <v>973.28423999999995</v>
      </c>
      <c r="F15" s="10">
        <f t="shared" si="3"/>
        <v>1.5267610900996575</v>
      </c>
    </row>
    <row r="16" spans="1:6" x14ac:dyDescent="0.25">
      <c r="A16" s="7" t="s">
        <v>24</v>
      </c>
      <c r="B16" s="8" t="s">
        <v>25</v>
      </c>
      <c r="C16" s="10">
        <f>C14*22%</f>
        <v>873.0942</v>
      </c>
      <c r="D16" s="6">
        <f t="shared" si="4"/>
        <v>2.331670984110028</v>
      </c>
      <c r="E16" s="10">
        <f>E14*0.22</f>
        <v>875.00423999999998</v>
      </c>
      <c r="F16" s="10">
        <f t="shared" si="3"/>
        <v>1.37259227304885</v>
      </c>
    </row>
    <row r="17" spans="1:6" x14ac:dyDescent="0.25">
      <c r="A17" s="7" t="s">
        <v>26</v>
      </c>
      <c r="B17" s="8" t="s">
        <v>27</v>
      </c>
      <c r="C17" s="10">
        <v>41.78</v>
      </c>
      <c r="D17" s="6">
        <f>C17/374.45</f>
        <v>0.11157697957003605</v>
      </c>
      <c r="E17" s="10">
        <v>9.16</v>
      </c>
      <c r="F17" s="10">
        <f t="shared" si="3"/>
        <v>1.4369010624597049E-2</v>
      </c>
    </row>
    <row r="18" spans="1:6" x14ac:dyDescent="0.25">
      <c r="A18" s="7" t="s">
        <v>28</v>
      </c>
      <c r="B18" s="8" t="s">
        <v>29</v>
      </c>
      <c r="C18" s="10">
        <v>0</v>
      </c>
      <c r="D18" s="6">
        <f t="shared" si="2"/>
        <v>0</v>
      </c>
      <c r="E18" s="10"/>
      <c r="F18" s="10">
        <f t="shared" si="3"/>
        <v>0</v>
      </c>
    </row>
    <row r="19" spans="1:6" x14ac:dyDescent="0.25">
      <c r="A19" s="7" t="s">
        <v>30</v>
      </c>
      <c r="B19" s="8" t="s">
        <v>31</v>
      </c>
      <c r="C19" s="10">
        <v>46.1</v>
      </c>
      <c r="D19" s="6">
        <f>C19/374.45</f>
        <v>0.12311390038723462</v>
      </c>
      <c r="E19" s="10">
        <v>89.12</v>
      </c>
      <c r="F19" s="10">
        <f t="shared" si="3"/>
        <v>0.13979980642621059</v>
      </c>
    </row>
    <row r="20" spans="1:6" x14ac:dyDescent="0.25">
      <c r="A20" s="7" t="s">
        <v>32</v>
      </c>
      <c r="B20" s="5" t="s">
        <v>33</v>
      </c>
      <c r="C20" s="6">
        <f>SUM(C21:C25)</f>
        <v>2365.62</v>
      </c>
      <c r="D20" s="6">
        <f>SUM(D21:D25)</f>
        <v>6.3175857924956613</v>
      </c>
      <c r="E20" s="6">
        <f>SUM(E21:E25)</f>
        <v>1714.6943999999999</v>
      </c>
      <c r="F20" s="6">
        <f>E20/E49</f>
        <v>2.6897884335739151</v>
      </c>
    </row>
    <row r="21" spans="1:6" x14ac:dyDescent="0.25">
      <c r="A21" s="7" t="s">
        <v>34</v>
      </c>
      <c r="B21" s="8" t="s">
        <v>35</v>
      </c>
      <c r="C21" s="10">
        <v>1098</v>
      </c>
      <c r="D21" s="6">
        <f t="shared" ref="D21:D31" si="6">C21/374.45</f>
        <v>2.9323007077046337</v>
      </c>
      <c r="E21" s="10">
        <v>627.52</v>
      </c>
      <c r="F21" s="10">
        <f t="shared" ref="F21:F25" si="7">E21/637.483</f>
        <v>0.98437134794182757</v>
      </c>
    </row>
    <row r="22" spans="1:6" x14ac:dyDescent="0.25">
      <c r="A22" s="7" t="s">
        <v>36</v>
      </c>
      <c r="B22" s="8" t="s">
        <v>25</v>
      </c>
      <c r="C22" s="10">
        <f>C21*0.22</f>
        <v>241.56</v>
      </c>
      <c r="D22" s="6">
        <f t="shared" si="6"/>
        <v>0.64510615569501939</v>
      </c>
      <c r="E22" s="10">
        <f>E21*22%</f>
        <v>138.05439999999999</v>
      </c>
      <c r="F22" s="10">
        <f t="shared" si="7"/>
        <v>0.21656169654720203</v>
      </c>
    </row>
    <row r="23" spans="1:6" x14ac:dyDescent="0.25">
      <c r="A23" s="7" t="s">
        <v>37</v>
      </c>
      <c r="B23" s="8" t="s">
        <v>27</v>
      </c>
      <c r="C23" s="10">
        <v>5.6</v>
      </c>
      <c r="D23" s="6">
        <f t="shared" si="6"/>
        <v>1.4955267725998131E-2</v>
      </c>
      <c r="E23" s="10">
        <v>0.5</v>
      </c>
      <c r="F23" s="10">
        <f t="shared" si="7"/>
        <v>7.8433464108062492E-4</v>
      </c>
    </row>
    <row r="24" spans="1:6" ht="51" x14ac:dyDescent="0.25">
      <c r="A24" s="7" t="s">
        <v>38</v>
      </c>
      <c r="B24" s="11" t="s">
        <v>39</v>
      </c>
      <c r="C24" s="10">
        <v>177.6</v>
      </c>
      <c r="D24" s="6">
        <f t="shared" si="6"/>
        <v>0.47429563359594074</v>
      </c>
      <c r="E24" s="10"/>
      <c r="F24" s="10">
        <f t="shared" si="7"/>
        <v>0</v>
      </c>
    </row>
    <row r="25" spans="1:6" x14ac:dyDescent="0.25">
      <c r="A25" s="7" t="s">
        <v>40</v>
      </c>
      <c r="B25" s="8" t="s">
        <v>41</v>
      </c>
      <c r="C25" s="10">
        <v>842.86</v>
      </c>
      <c r="D25" s="6">
        <f t="shared" si="6"/>
        <v>2.2509280277740689</v>
      </c>
      <c r="E25" s="10">
        <v>948.62</v>
      </c>
      <c r="F25" s="10">
        <f t="shared" si="7"/>
        <v>1.4880710544438049</v>
      </c>
    </row>
    <row r="26" spans="1:6" x14ac:dyDescent="0.25">
      <c r="A26" s="7" t="s">
        <v>42</v>
      </c>
      <c r="B26" s="5" t="s">
        <v>43</v>
      </c>
      <c r="C26" s="6">
        <f>SUM(C27:C31)</f>
        <v>2230.2190000000001</v>
      </c>
      <c r="D26" s="6">
        <f>SUM(D27:D31)</f>
        <v>5.9559861129656841</v>
      </c>
      <c r="E26" s="6">
        <f>SUM(E27:E31)</f>
        <v>2482.5475999999999</v>
      </c>
      <c r="F26" s="6">
        <f t="shared" ref="F26" si="8">SUM(F27:F31)</f>
        <v>3.8942961616231337</v>
      </c>
    </row>
    <row r="27" spans="1:6" x14ac:dyDescent="0.25">
      <c r="A27" s="7" t="s">
        <v>44</v>
      </c>
      <c r="B27" s="8" t="s">
        <v>35</v>
      </c>
      <c r="C27" s="10">
        <v>1639.45</v>
      </c>
      <c r="D27" s="6">
        <f t="shared" si="6"/>
        <v>4.3782881559620783</v>
      </c>
      <c r="E27" s="10">
        <v>1884.58</v>
      </c>
      <c r="F27" s="10">
        <f t="shared" ref="F27:F31" si="9">E27/637.483</f>
        <v>2.9562827557754483</v>
      </c>
    </row>
    <row r="28" spans="1:6" x14ac:dyDescent="0.25">
      <c r="A28" s="7" t="s">
        <v>45</v>
      </c>
      <c r="B28" s="8" t="s">
        <v>25</v>
      </c>
      <c r="C28" s="10">
        <f>C27*0.22</f>
        <v>360.67900000000003</v>
      </c>
      <c r="D28" s="6">
        <f t="shared" si="6"/>
        <v>0.96322339431165716</v>
      </c>
      <c r="E28" s="10">
        <f>E27*22%</f>
        <v>414.60759999999999</v>
      </c>
      <c r="F28" s="10">
        <f t="shared" si="9"/>
        <v>0.65038220627059862</v>
      </c>
    </row>
    <row r="29" spans="1:6" x14ac:dyDescent="0.25">
      <c r="A29" s="7" t="s">
        <v>46</v>
      </c>
      <c r="B29" s="8" t="s">
        <v>27</v>
      </c>
      <c r="C29" s="10">
        <v>37.299999999999997</v>
      </c>
      <c r="D29" s="6">
        <f t="shared" si="6"/>
        <v>9.9612765389237537E-2</v>
      </c>
      <c r="E29" s="10">
        <v>23.4</v>
      </c>
      <c r="F29" s="10">
        <f t="shared" si="9"/>
        <v>3.6706861202573243E-2</v>
      </c>
    </row>
    <row r="30" spans="1:6" ht="51" x14ac:dyDescent="0.25">
      <c r="A30" s="7" t="s">
        <v>47</v>
      </c>
      <c r="B30" s="11" t="s">
        <v>39</v>
      </c>
      <c r="C30" s="10"/>
      <c r="D30" s="6">
        <f t="shared" si="6"/>
        <v>0</v>
      </c>
      <c r="E30" s="10"/>
      <c r="F30" s="10">
        <f t="shared" si="9"/>
        <v>0</v>
      </c>
    </row>
    <row r="31" spans="1:6" x14ac:dyDescent="0.25">
      <c r="A31" s="7" t="s">
        <v>48</v>
      </c>
      <c r="B31" s="8" t="s">
        <v>41</v>
      </c>
      <c r="C31" s="10">
        <v>192.79</v>
      </c>
      <c r="D31" s="6">
        <f t="shared" si="6"/>
        <v>0.51486179730271064</v>
      </c>
      <c r="E31" s="10">
        <v>159.96</v>
      </c>
      <c r="F31" s="10">
        <f t="shared" si="9"/>
        <v>0.25092433837451356</v>
      </c>
    </row>
    <row r="32" spans="1:6" x14ac:dyDescent="0.25">
      <c r="A32" s="7" t="s">
        <v>49</v>
      </c>
      <c r="B32" s="5" t="s">
        <v>50</v>
      </c>
      <c r="C32" s="6">
        <v>0</v>
      </c>
      <c r="D32" s="6">
        <f t="shared" si="2"/>
        <v>0</v>
      </c>
      <c r="E32" s="6">
        <f t="shared" ref="E32:F32" si="10">SUM(E33:E37)</f>
        <v>0</v>
      </c>
      <c r="F32" s="6">
        <f t="shared" si="10"/>
        <v>0</v>
      </c>
    </row>
    <row r="33" spans="1:6" x14ac:dyDescent="0.25">
      <c r="A33" s="7" t="s">
        <v>51</v>
      </c>
      <c r="B33" s="8" t="s">
        <v>35</v>
      </c>
      <c r="C33" s="10">
        <v>0</v>
      </c>
      <c r="D33" s="6">
        <f t="shared" si="2"/>
        <v>0</v>
      </c>
      <c r="E33" s="10">
        <v>0</v>
      </c>
      <c r="F33" s="10"/>
    </row>
    <row r="34" spans="1:6" x14ac:dyDescent="0.25">
      <c r="A34" s="7" t="s">
        <v>52</v>
      </c>
      <c r="B34" s="8" t="s">
        <v>25</v>
      </c>
      <c r="C34" s="10">
        <v>0</v>
      </c>
      <c r="D34" s="6">
        <f t="shared" si="2"/>
        <v>0</v>
      </c>
      <c r="E34" s="10">
        <v>0</v>
      </c>
      <c r="F34" s="10"/>
    </row>
    <row r="35" spans="1:6" x14ac:dyDescent="0.25">
      <c r="A35" s="7" t="s">
        <v>53</v>
      </c>
      <c r="B35" s="8" t="s">
        <v>27</v>
      </c>
      <c r="C35" s="10">
        <v>0</v>
      </c>
      <c r="D35" s="6">
        <f t="shared" si="2"/>
        <v>0</v>
      </c>
      <c r="E35" s="10">
        <v>0</v>
      </c>
      <c r="F35" s="10"/>
    </row>
    <row r="36" spans="1:6" ht="51" x14ac:dyDescent="0.25">
      <c r="A36" s="7" t="s">
        <v>54</v>
      </c>
      <c r="B36" s="11" t="s">
        <v>39</v>
      </c>
      <c r="C36" s="10"/>
      <c r="D36" s="6">
        <f t="shared" si="2"/>
        <v>0</v>
      </c>
      <c r="E36" s="10">
        <v>0</v>
      </c>
      <c r="F36" s="10"/>
    </row>
    <row r="37" spans="1:6" x14ac:dyDescent="0.25">
      <c r="A37" s="7" t="s">
        <v>55</v>
      </c>
      <c r="B37" s="8" t="s">
        <v>41</v>
      </c>
      <c r="C37" s="10">
        <v>0</v>
      </c>
      <c r="D37" s="6">
        <f t="shared" si="2"/>
        <v>0</v>
      </c>
      <c r="E37" s="10">
        <v>0</v>
      </c>
      <c r="F37" s="10"/>
    </row>
    <row r="38" spans="1:6" x14ac:dyDescent="0.25">
      <c r="A38" s="7" t="s">
        <v>56</v>
      </c>
      <c r="B38" s="5" t="s">
        <v>57</v>
      </c>
      <c r="C38" s="10"/>
      <c r="D38" s="6">
        <f t="shared" si="2"/>
        <v>0</v>
      </c>
      <c r="E38" s="10"/>
      <c r="F38" s="10"/>
    </row>
    <row r="39" spans="1:6" x14ac:dyDescent="0.25">
      <c r="A39" s="7" t="s">
        <v>56</v>
      </c>
      <c r="B39" s="5" t="s">
        <v>58</v>
      </c>
      <c r="C39" s="10"/>
      <c r="D39" s="6">
        <f t="shared" si="2"/>
        <v>0</v>
      </c>
      <c r="E39" s="10"/>
      <c r="F39" s="10"/>
    </row>
    <row r="40" spans="1:6" x14ac:dyDescent="0.25">
      <c r="A40" s="7" t="s">
        <v>59</v>
      </c>
      <c r="B40" s="5" t="s">
        <v>60</v>
      </c>
      <c r="C40" s="6">
        <f>C32+C26+C8</f>
        <v>14710.013200000001</v>
      </c>
      <c r="D40" s="6">
        <f>C40/C49</f>
        <v>39.284318867672589</v>
      </c>
      <c r="E40" s="6">
        <f>E32+E26+E8</f>
        <v>33072.670240000007</v>
      </c>
      <c r="F40" s="6">
        <f>E40/E49</f>
        <v>51.880081884536544</v>
      </c>
    </row>
    <row r="41" spans="1:6" x14ac:dyDescent="0.25">
      <c r="A41" s="7" t="s">
        <v>61</v>
      </c>
      <c r="B41" s="5" t="s">
        <v>62</v>
      </c>
      <c r="C41" s="10"/>
      <c r="D41" s="6">
        <f t="shared" si="2"/>
        <v>0</v>
      </c>
      <c r="E41" s="10"/>
      <c r="F41" s="10"/>
    </row>
    <row r="42" spans="1:6" x14ac:dyDescent="0.25">
      <c r="A42" s="7" t="s">
        <v>63</v>
      </c>
      <c r="B42" s="8" t="s">
        <v>64</v>
      </c>
      <c r="C42" s="10"/>
      <c r="D42" s="6">
        <f t="shared" si="2"/>
        <v>0</v>
      </c>
      <c r="E42" s="10"/>
      <c r="F42" s="10"/>
    </row>
    <row r="43" spans="1:6" x14ac:dyDescent="0.25">
      <c r="A43" s="7" t="s">
        <v>65</v>
      </c>
      <c r="B43" s="8" t="s">
        <v>66</v>
      </c>
      <c r="C43" s="10"/>
      <c r="D43" s="6">
        <f t="shared" si="2"/>
        <v>0</v>
      </c>
      <c r="E43" s="10"/>
      <c r="F43" s="10"/>
    </row>
    <row r="44" spans="1:6" x14ac:dyDescent="0.25">
      <c r="A44" s="7" t="s">
        <v>67</v>
      </c>
      <c r="B44" s="8" t="s">
        <v>68</v>
      </c>
      <c r="C44" s="10"/>
      <c r="D44" s="6">
        <f t="shared" si="2"/>
        <v>0</v>
      </c>
      <c r="E44" s="10"/>
      <c r="F44" s="10"/>
    </row>
    <row r="45" spans="1:6" ht="25.5" x14ac:dyDescent="0.25">
      <c r="A45" s="7" t="s">
        <v>69</v>
      </c>
      <c r="B45" s="11" t="s">
        <v>70</v>
      </c>
      <c r="C45" s="10"/>
      <c r="D45" s="6">
        <f t="shared" si="2"/>
        <v>0</v>
      </c>
      <c r="E45" s="10"/>
      <c r="F45" s="10"/>
    </row>
    <row r="46" spans="1:6" x14ac:dyDescent="0.25">
      <c r="A46" s="7" t="s">
        <v>71</v>
      </c>
      <c r="B46" s="8" t="s">
        <v>72</v>
      </c>
      <c r="C46" s="10"/>
      <c r="D46" s="6">
        <f t="shared" si="2"/>
        <v>0</v>
      </c>
      <c r="E46" s="10"/>
      <c r="F46" s="10"/>
    </row>
    <row r="47" spans="1:6" ht="38.25" x14ac:dyDescent="0.25">
      <c r="A47" s="7" t="s">
        <v>73</v>
      </c>
      <c r="B47" s="12" t="s">
        <v>74</v>
      </c>
      <c r="C47" s="6">
        <f>C40</f>
        <v>14710.013200000001</v>
      </c>
      <c r="D47" s="6"/>
      <c r="E47" s="6">
        <f>E40</f>
        <v>33072.670240000007</v>
      </c>
      <c r="F47" s="10"/>
    </row>
    <row r="48" spans="1:6" ht="38.25" x14ac:dyDescent="0.25">
      <c r="A48" s="7" t="s">
        <v>75</v>
      </c>
      <c r="B48" s="12" t="s">
        <v>76</v>
      </c>
      <c r="C48" s="10"/>
      <c r="D48" s="6">
        <f>C47/C49</f>
        <v>39.284318867672589</v>
      </c>
      <c r="E48" s="10"/>
      <c r="F48" s="6">
        <f>E47/E49</f>
        <v>51.880081884536544</v>
      </c>
    </row>
    <row r="49" spans="1:6" x14ac:dyDescent="0.25">
      <c r="A49" s="7" t="s">
        <v>77</v>
      </c>
      <c r="B49" s="5" t="s">
        <v>78</v>
      </c>
      <c r="C49" s="5">
        <v>374.45</v>
      </c>
      <c r="D49" s="6"/>
      <c r="E49" s="5">
        <v>637.48299999999995</v>
      </c>
      <c r="F49" s="8"/>
    </row>
    <row r="50" spans="1:6" x14ac:dyDescent="0.25">
      <c r="A50" s="7" t="s">
        <v>79</v>
      </c>
      <c r="B50" s="8" t="s">
        <v>80</v>
      </c>
      <c r="C50" s="8"/>
      <c r="D50" s="6">
        <f>D48*20%</f>
        <v>7.8568637735345179</v>
      </c>
      <c r="E50" s="8"/>
      <c r="F50" s="6">
        <f>F48*20%</f>
        <v>10.376016376907309</v>
      </c>
    </row>
    <row r="51" spans="1:6" ht="38.25" x14ac:dyDescent="0.25">
      <c r="A51" s="7" t="s">
        <v>81</v>
      </c>
      <c r="B51" s="12" t="s">
        <v>82</v>
      </c>
      <c r="C51" s="8"/>
      <c r="D51" s="6">
        <f>D48+D50</f>
        <v>47.141182641207109</v>
      </c>
      <c r="E51" s="5"/>
      <c r="F51" s="6">
        <f>F48+F50</f>
        <v>62.256098261443853</v>
      </c>
    </row>
  </sheetData>
  <mergeCells count="4">
    <mergeCell ref="A5:A6"/>
    <mergeCell ref="B5:B6"/>
    <mergeCell ref="C5:D5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2024-08-30T07:46:34Z</dcterms:modified>
</cp:coreProperties>
</file>