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665" activeTab="1"/>
  </bookViews>
  <sheets>
    <sheet name="По селах" sheetId="1" r:id="rId1"/>
    <sheet name="Додаток до рішення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D29" i="2"/>
  <c r="D25" i="2"/>
  <c r="D24" i="2"/>
  <c r="D23" i="2"/>
  <c r="D22" i="2"/>
  <c r="D21" i="2"/>
  <c r="D20" i="2"/>
  <c r="D19" i="2"/>
  <c r="D15" i="2"/>
  <c r="D14" i="2"/>
  <c r="D45" i="2"/>
  <c r="I20" i="1" l="1"/>
  <c r="E20" i="1"/>
  <c r="J20" i="1" l="1"/>
  <c r="J19" i="1"/>
  <c r="J17" i="1"/>
  <c r="J14" i="1"/>
  <c r="J13" i="1"/>
  <c r="J10" i="1"/>
  <c r="H25" i="1"/>
  <c r="H24" i="1"/>
  <c r="H19" i="1"/>
  <c r="H17" i="1"/>
  <c r="F17" i="1"/>
  <c r="F14" i="1"/>
  <c r="F13" i="1"/>
  <c r="F10" i="1"/>
  <c r="D25" i="1"/>
  <c r="D24" i="1"/>
  <c r="D18" i="1"/>
  <c r="D17" i="1"/>
  <c r="D14" i="1"/>
  <c r="D13" i="1"/>
  <c r="C18" i="2" l="1"/>
  <c r="J25" i="1"/>
  <c r="H10" i="1"/>
  <c r="H13" i="1"/>
  <c r="H14" i="1"/>
  <c r="F25" i="1"/>
  <c r="G16" i="1"/>
  <c r="H16" i="1" s="1"/>
  <c r="G20" i="1"/>
  <c r="H20" i="1" s="1"/>
  <c r="C20" i="1"/>
  <c r="D20" i="1" s="1"/>
  <c r="C16" i="1" l="1"/>
  <c r="D16" i="1" s="1"/>
  <c r="E16" i="1"/>
  <c r="F16" i="1" s="1"/>
  <c r="I16" i="1"/>
  <c r="J16" i="1" s="1"/>
  <c r="D18" i="2" l="1"/>
  <c r="K49" i="1" l="1"/>
  <c r="K48" i="1"/>
  <c r="K46" i="1"/>
  <c r="C51" i="2" s="1"/>
  <c r="D51" i="2" s="1"/>
  <c r="K45" i="1"/>
  <c r="C50" i="2" s="1"/>
  <c r="D50" i="2" s="1"/>
  <c r="K44" i="1"/>
  <c r="C49" i="2" s="1"/>
  <c r="D49" i="2" s="1"/>
  <c r="K43" i="1"/>
  <c r="C48" i="2" s="1"/>
  <c r="D48" i="2" s="1"/>
  <c r="K42" i="1"/>
  <c r="C47" i="2" s="1"/>
  <c r="D47" i="2" s="1"/>
  <c r="K41" i="1"/>
  <c r="C46" i="2" s="1"/>
  <c r="D46" i="2" s="1"/>
  <c r="K39" i="1"/>
  <c r="C44" i="2" s="1"/>
  <c r="D44" i="2" s="1"/>
  <c r="K38" i="1"/>
  <c r="C43" i="2" s="1"/>
  <c r="D43" i="2" s="1"/>
  <c r="K37" i="1"/>
  <c r="C42" i="2" s="1"/>
  <c r="D42" i="2" s="1"/>
  <c r="K30" i="1"/>
  <c r="C35" i="2" s="1"/>
  <c r="D35" i="2" s="1"/>
  <c r="K36" i="1"/>
  <c r="C41" i="2" s="1"/>
  <c r="D41" i="2" s="1"/>
  <c r="K35" i="1"/>
  <c r="C40" i="2" s="1"/>
  <c r="D40" i="2" s="1"/>
  <c r="K34" i="1"/>
  <c r="C39" i="2" s="1"/>
  <c r="D39" i="2" s="1"/>
  <c r="K33" i="1"/>
  <c r="C38" i="2" s="1"/>
  <c r="D38" i="2" s="1"/>
  <c r="K32" i="1"/>
  <c r="C37" i="2" s="1"/>
  <c r="D37" i="2" s="1"/>
  <c r="K31" i="1"/>
  <c r="C36" i="2" s="1"/>
  <c r="D36" i="2" s="1"/>
  <c r="K29" i="1"/>
  <c r="C34" i="2" s="1"/>
  <c r="D34" i="2" s="1"/>
  <c r="K28" i="1"/>
  <c r="C33" i="2" s="1"/>
  <c r="D33" i="2" s="1"/>
  <c r="K27" i="1"/>
  <c r="C32" i="2" s="1"/>
  <c r="D32" i="2" s="1"/>
  <c r="K26" i="1"/>
  <c r="C31" i="2" s="1"/>
  <c r="D31" i="2" s="1"/>
  <c r="K25" i="1"/>
  <c r="C30" i="2" s="1"/>
  <c r="K24" i="1"/>
  <c r="C29" i="2" s="1"/>
  <c r="K23" i="1"/>
  <c r="C28" i="2" s="1"/>
  <c r="D28" i="2" s="1"/>
  <c r="K22" i="1"/>
  <c r="C27" i="2" s="1"/>
  <c r="D27" i="2" s="1"/>
  <c r="K21" i="1"/>
  <c r="C26" i="2" s="1"/>
  <c r="D26" i="2" s="1"/>
  <c r="K20" i="1"/>
  <c r="C25" i="2" s="1"/>
  <c r="K19" i="1"/>
  <c r="C24" i="2" s="1"/>
  <c r="K18" i="1"/>
  <c r="C23" i="2" s="1"/>
  <c r="K17" i="1"/>
  <c r="C22" i="2" s="1"/>
  <c r="K16" i="1"/>
  <c r="C21" i="2" s="1"/>
  <c r="K14" i="1"/>
  <c r="C19" i="2" s="1"/>
  <c r="K12" i="1"/>
  <c r="C17" i="2" s="1"/>
  <c r="D17" i="2" s="1"/>
  <c r="K11" i="1"/>
  <c r="C16" i="2" s="1"/>
  <c r="K10" i="1"/>
  <c r="C15" i="2" s="1"/>
  <c r="C14" i="2" l="1"/>
  <c r="D16" i="2"/>
  <c r="J24" i="1"/>
  <c r="F24" i="1"/>
  <c r="F20" i="1"/>
  <c r="F19" i="1"/>
  <c r="I15" i="1"/>
  <c r="J15" i="1" s="1"/>
  <c r="G15" i="1"/>
  <c r="E15" i="1"/>
  <c r="F15" i="1" s="1"/>
  <c r="C15" i="1"/>
  <c r="D15" i="1" s="1"/>
  <c r="F9" i="1"/>
  <c r="D10" i="1"/>
  <c r="I9" i="1"/>
  <c r="G9" i="1"/>
  <c r="H9" i="1" s="1"/>
  <c r="E9" i="1"/>
  <c r="E8" i="1" s="1"/>
  <c r="E40" i="1" s="1"/>
  <c r="C9" i="1"/>
  <c r="J9" i="1" l="1"/>
  <c r="I8" i="1"/>
  <c r="I40" i="1" s="1"/>
  <c r="J40" i="1" s="1"/>
  <c r="D9" i="1"/>
  <c r="C8" i="1"/>
  <c r="H15" i="1"/>
  <c r="G8" i="1"/>
  <c r="F8" i="1"/>
  <c r="K15" i="1"/>
  <c r="C20" i="2" s="1"/>
  <c r="K9" i="1"/>
  <c r="H8" i="1" l="1"/>
  <c r="G40" i="1"/>
  <c r="H40" i="1" s="1"/>
  <c r="D8" i="1"/>
  <c r="C40" i="1"/>
  <c r="D40" i="1" s="1"/>
  <c r="F40" i="1"/>
  <c r="E47" i="1"/>
  <c r="F48" i="1" s="1"/>
  <c r="F50" i="1" s="1"/>
  <c r="F51" i="1" s="1"/>
  <c r="J8" i="1"/>
  <c r="I47" i="1"/>
  <c r="J48" i="1" s="1"/>
  <c r="J50" i="1" s="1"/>
  <c r="J51" i="1" s="1"/>
  <c r="K8" i="1"/>
  <c r="C13" i="2" s="1"/>
  <c r="D13" i="2" s="1"/>
  <c r="C47" i="1" l="1"/>
  <c r="D48" i="1" s="1"/>
  <c r="D50" i="1" s="1"/>
  <c r="D51" i="1" s="1"/>
  <c r="K40" i="1"/>
  <c r="C45" i="2" s="1"/>
  <c r="G47" i="1"/>
  <c r="H48" i="1" l="1"/>
  <c r="K47" i="1"/>
  <c r="L48" i="1" l="1"/>
  <c r="L50" i="1" s="1"/>
  <c r="L51" i="1" s="1"/>
  <c r="C52" i="2"/>
  <c r="D53" i="2" s="1"/>
  <c r="D55" i="2" s="1"/>
  <c r="H50" i="1"/>
  <c r="H51" i="1" s="1"/>
</calcChain>
</file>

<file path=xl/sharedStrings.xml><?xml version="1.0" encoding="utf-8"?>
<sst xmlns="http://schemas.openxmlformats.org/spreadsheetml/2006/main" count="201" uniqueCount="93">
  <si>
    <t>Додаток №1</t>
  </si>
  <si>
    <t>Структура тарифів на централізоване водопостачання з артезіанських свердловин</t>
  </si>
  <si>
    <t>№ з/п</t>
  </si>
  <si>
    <t>найменування показників</t>
  </si>
  <si>
    <t>Централізоване водопостачання з аретезіанських свердловин</t>
  </si>
  <si>
    <t>тис.грн./рік</t>
  </si>
  <si>
    <t>грн./м.куб</t>
  </si>
  <si>
    <t>Буда-Вороб'ї</t>
  </si>
  <si>
    <t>Ксаверів</t>
  </si>
  <si>
    <t>Діброва</t>
  </si>
  <si>
    <t>Лісна  Колона</t>
  </si>
  <si>
    <t>Виробнича собівартість, у  т.ч.</t>
  </si>
  <si>
    <t>1.1</t>
  </si>
  <si>
    <t>прямі матеріальні витрати, у т.ч</t>
  </si>
  <si>
    <t>1.1.1</t>
  </si>
  <si>
    <t>електроенергія</t>
  </si>
  <si>
    <t>1.1.2</t>
  </si>
  <si>
    <t>послуги сторонніх підприємств з очистки стоків</t>
  </si>
  <si>
    <t>1.1.3</t>
  </si>
  <si>
    <t>витрати на реагенти</t>
  </si>
  <si>
    <t>1.1.4</t>
  </si>
  <si>
    <t>матеріали, запасні частини та інші матеріальні ресурси (ремонти)</t>
  </si>
  <si>
    <t>1.2</t>
  </si>
  <si>
    <t>прямі витрати  на оплату праці</t>
  </si>
  <si>
    <t>1.3</t>
  </si>
  <si>
    <t>інші прямі витрати, у т.ч:</t>
  </si>
  <si>
    <t>1.3.1</t>
  </si>
  <si>
    <t>ЄСВ, 22%</t>
  </si>
  <si>
    <t>1.3.2</t>
  </si>
  <si>
    <t>амортизація</t>
  </si>
  <si>
    <t>1.3.3</t>
  </si>
  <si>
    <t>підкачка води сторонніми організаціями</t>
  </si>
  <si>
    <t>1.3.4</t>
  </si>
  <si>
    <t>інші прямі витрати (ПММ та інше)</t>
  </si>
  <si>
    <t>1.4</t>
  </si>
  <si>
    <t>загальновиробничі витрати, у т.ч</t>
  </si>
  <si>
    <t>1.4.1</t>
  </si>
  <si>
    <t>витрати на оплату праці</t>
  </si>
  <si>
    <t>1.4.2</t>
  </si>
  <si>
    <t>1.4.3</t>
  </si>
  <si>
    <t>1.4.4</t>
  </si>
  <si>
    <t>витрати пов'язані зі сплатою податків, зборів та інших, передбачених законодавством, обов'язкових платежів</t>
  </si>
  <si>
    <t>1.4.5</t>
  </si>
  <si>
    <t>інші витрати</t>
  </si>
  <si>
    <t>2</t>
  </si>
  <si>
    <t>Адміністративні витрати, у т.ч</t>
  </si>
  <si>
    <t>2.1.</t>
  </si>
  <si>
    <t>2.2</t>
  </si>
  <si>
    <t>2.3</t>
  </si>
  <si>
    <t>2.4</t>
  </si>
  <si>
    <t>2.5</t>
  </si>
  <si>
    <t>3</t>
  </si>
  <si>
    <t>Витрати на збут</t>
  </si>
  <si>
    <t>3.1</t>
  </si>
  <si>
    <t>3.2</t>
  </si>
  <si>
    <t>3.3</t>
  </si>
  <si>
    <t>3.4</t>
  </si>
  <si>
    <t>3.5</t>
  </si>
  <si>
    <t>5</t>
  </si>
  <si>
    <t>Інші операційні витрати</t>
  </si>
  <si>
    <t>Фінансові витрати</t>
  </si>
  <si>
    <t>6</t>
  </si>
  <si>
    <t>Повна собівартість</t>
  </si>
  <si>
    <t>7</t>
  </si>
  <si>
    <t>Розрахунковий прибуток, у т.ч</t>
  </si>
  <si>
    <t>7.1</t>
  </si>
  <si>
    <t>податок на прибуток</t>
  </si>
  <si>
    <t>7.2</t>
  </si>
  <si>
    <t>дивіденти</t>
  </si>
  <si>
    <t>7.3</t>
  </si>
  <si>
    <t>резервний фонд (капітал)</t>
  </si>
  <si>
    <t>7.4</t>
  </si>
  <si>
    <t>на розвиток виробництва(виробничі інвестиції)</t>
  </si>
  <si>
    <t>7.5</t>
  </si>
  <si>
    <t>інше використання прибутку</t>
  </si>
  <si>
    <t>8</t>
  </si>
  <si>
    <t>Вартість централізованого водопостачання/водовідведення, тис.грн.</t>
  </si>
  <si>
    <t>9</t>
  </si>
  <si>
    <r>
      <t>Тариф на централізоване водопостачання/водовідведення, грн/м</t>
    </r>
    <r>
      <rPr>
        <b/>
        <sz val="10"/>
        <color theme="1"/>
        <rFont val="Calibri"/>
        <family val="2"/>
        <charset val="204"/>
      </rPr>
      <t>³</t>
    </r>
  </si>
  <si>
    <t>10</t>
  </si>
  <si>
    <r>
      <t>Обсяг реалізації, тис.м</t>
    </r>
    <r>
      <rPr>
        <b/>
        <sz val="10"/>
        <color theme="1"/>
        <rFont val="Calibri"/>
        <family val="2"/>
        <charset val="204"/>
      </rPr>
      <t>³</t>
    </r>
  </si>
  <si>
    <t>11</t>
  </si>
  <si>
    <t>ПДВ 20%</t>
  </si>
  <si>
    <t>12</t>
  </si>
  <si>
    <r>
      <t>Тариф на централізоване водопостачання/водовідведення, грн/м</t>
    </r>
    <r>
      <rPr>
        <b/>
        <sz val="10"/>
        <color theme="1"/>
        <rFont val="Calibri"/>
        <family val="2"/>
        <charset val="204"/>
      </rPr>
      <t>³ з ПДВ</t>
    </r>
  </si>
  <si>
    <r>
      <t>Тариф на централізоване водопостачання з артезіанських свердловин, грн/м</t>
    </r>
    <r>
      <rPr>
        <b/>
        <sz val="10"/>
        <color theme="1"/>
        <rFont val="Calibri"/>
        <family val="2"/>
        <charset val="204"/>
      </rPr>
      <t>³</t>
    </r>
  </si>
  <si>
    <t>Вартість централізованого водопостачання з артезіанських свердловин, тис.грн.</t>
  </si>
  <si>
    <t>Села</t>
  </si>
  <si>
    <t>2024 рік</t>
  </si>
  <si>
    <t xml:space="preserve">Структура тарифів на централізоване водопостачання </t>
  </si>
  <si>
    <t xml:space="preserve">з артезіанських свердловин </t>
  </si>
  <si>
    <t>КП "Енергія"Малинської міської ради</t>
  </si>
  <si>
    <t>Водопостачання з свердловин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</si>
</sst>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2" fillId="0" borderId="0" xfId="0" applyNumberFormat="1" applyFont="1"/>
    <xf numFmtId="0" fontId="3" fillId="0" borderId="0" xfId="0" applyFont="1"/>
    <xf numFmtId="2" fontId="2" fillId="0" borderId="0" xfId="0" applyNumberFormat="1" applyFont="1"/>
    <xf numFmtId="0" fontId="2" fillId="0" borderId="0" xfId="0" applyFont="1"/>
    <xf numFmtId="0" fontId="3" fillId="0" borderId="6" xfId="0" applyFont="1" applyBorder="1"/>
    <xf numFmtId="2" fontId="3" fillId="0" borderId="6" xfId="0" applyNumberFormat="1" applyFont="1" applyBorder="1"/>
    <xf numFmtId="49" fontId="3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2" fillId="0" borderId="6" xfId="0" applyNumberFormat="1" applyFont="1" applyBorder="1"/>
    <xf numFmtId="0" fontId="2" fillId="0" borderId="6" xfId="0" applyFont="1" applyBorder="1"/>
    <xf numFmtId="2" fontId="2" fillId="0" borderId="6" xfId="0" applyNumberFormat="1" applyFont="1" applyBorder="1"/>
    <xf numFmtId="0" fontId="0" fillId="0" borderId="6" xfId="0" applyBorder="1"/>
    <xf numFmtId="2" fontId="0" fillId="0" borderId="6" xfId="0" applyNumberFormat="1" applyBorder="1"/>
    <xf numFmtId="0" fontId="2" fillId="0" borderId="6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2" fontId="1" fillId="0" borderId="6" xfId="0" applyNumberFormat="1" applyFont="1" applyBorder="1"/>
    <xf numFmtId="0" fontId="1" fillId="0" borderId="6" xfId="0" applyFont="1" applyBorder="1"/>
    <xf numFmtId="2" fontId="0" fillId="0" borderId="0" xfId="0" applyNumberFormat="1"/>
    <xf numFmtId="0" fontId="0" fillId="0" borderId="9" xfId="0" applyBorder="1"/>
    <xf numFmtId="0" fontId="0" fillId="0" borderId="10" xfId="0" applyBorder="1"/>
    <xf numFmtId="0" fontId="3" fillId="0" borderId="7" xfId="0" applyFont="1" applyBorder="1"/>
    <xf numFmtId="2" fontId="3" fillId="0" borderId="7" xfId="0" applyNumberFormat="1" applyFont="1" applyBorder="1"/>
    <xf numFmtId="49" fontId="3" fillId="0" borderId="1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" fillId="0" borderId="6" xfId="0" applyNumberFormat="1" applyFont="1" applyBorder="1"/>
    <xf numFmtId="0" fontId="0" fillId="0" borderId="0" xfId="0" applyAlignment="1">
      <alignment horizontal="left"/>
    </xf>
    <xf numFmtId="49" fontId="6" fillId="0" borderId="0" xfId="0" applyNumberFormat="1" applyFont="1" applyFill="1" applyBorder="1"/>
    <xf numFmtId="0" fontId="6" fillId="0" borderId="0" xfId="0" applyFont="1"/>
    <xf numFmtId="49" fontId="3" fillId="0" borderId="1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opLeftCell="A42" workbookViewId="0">
      <selection activeCell="E60" sqref="E60"/>
    </sheetView>
  </sheetViews>
  <sheetFormatPr defaultRowHeight="15" x14ac:dyDescent="0.25"/>
  <cols>
    <col min="1" max="1" width="5.7109375" customWidth="1"/>
    <col min="2" max="2" width="34.7109375" customWidth="1"/>
    <col min="12" max="12" width="9.140625" style="18"/>
  </cols>
  <sheetData>
    <row r="1" spans="1:11" x14ac:dyDescent="0.25">
      <c r="I1" t="s">
        <v>0</v>
      </c>
    </row>
    <row r="2" spans="1:11" x14ac:dyDescent="0.25">
      <c r="A2" s="1"/>
      <c r="B2" s="2" t="s">
        <v>1</v>
      </c>
      <c r="C2" s="2"/>
      <c r="D2" s="3"/>
      <c r="E2" s="4"/>
      <c r="F2" s="4"/>
    </row>
    <row r="3" spans="1:11" x14ac:dyDescent="0.25">
      <c r="A3" s="1"/>
      <c r="B3" s="2"/>
      <c r="C3" s="2" t="s">
        <v>88</v>
      </c>
      <c r="D3" s="3"/>
      <c r="E3" s="4"/>
      <c r="F3" s="4"/>
    </row>
    <row r="4" spans="1:11" x14ac:dyDescent="0.25">
      <c r="A4" s="32" t="s">
        <v>2</v>
      </c>
      <c r="B4" s="34" t="s">
        <v>3</v>
      </c>
      <c r="C4" s="36" t="s">
        <v>4</v>
      </c>
      <c r="D4" s="37"/>
      <c r="E4" s="38"/>
      <c r="F4" s="38"/>
      <c r="G4" s="38"/>
      <c r="H4" s="38"/>
      <c r="I4" s="38"/>
      <c r="J4" s="39"/>
    </row>
    <row r="5" spans="1:11" x14ac:dyDescent="0.25">
      <c r="A5" s="33"/>
      <c r="B5" s="35"/>
      <c r="C5" s="5" t="s">
        <v>5</v>
      </c>
      <c r="D5" s="6" t="s">
        <v>6</v>
      </c>
      <c r="E5" s="5" t="s">
        <v>5</v>
      </c>
      <c r="F5" s="5" t="s">
        <v>6</v>
      </c>
      <c r="G5" s="5" t="s">
        <v>5</v>
      </c>
      <c r="H5" s="5" t="s">
        <v>6</v>
      </c>
      <c r="I5" s="5" t="s">
        <v>5</v>
      </c>
      <c r="J5" s="5" t="s">
        <v>6</v>
      </c>
    </row>
    <row r="6" spans="1:11" x14ac:dyDescent="0.25">
      <c r="A6" s="7"/>
      <c r="B6" s="8"/>
      <c r="C6" s="40" t="s">
        <v>7</v>
      </c>
      <c r="D6" s="41"/>
      <c r="E6" s="40" t="s">
        <v>8</v>
      </c>
      <c r="F6" s="41"/>
      <c r="G6" s="40" t="s">
        <v>9</v>
      </c>
      <c r="H6" s="41"/>
      <c r="I6" s="40" t="s">
        <v>10</v>
      </c>
      <c r="J6" s="41"/>
    </row>
    <row r="7" spans="1:11" x14ac:dyDescent="0.25">
      <c r="A7" s="9">
        <v>1</v>
      </c>
      <c r="B7" s="10">
        <v>2</v>
      </c>
      <c r="C7" s="10">
        <v>3</v>
      </c>
      <c r="D7" s="28">
        <v>4</v>
      </c>
      <c r="E7" s="10">
        <v>5</v>
      </c>
      <c r="F7" s="10">
        <v>6</v>
      </c>
      <c r="G7" s="12">
        <v>7</v>
      </c>
      <c r="H7" s="12">
        <v>8</v>
      </c>
      <c r="I7" s="12">
        <v>9</v>
      </c>
      <c r="J7" s="12">
        <v>10</v>
      </c>
    </row>
    <row r="8" spans="1:11" x14ac:dyDescent="0.25">
      <c r="A8" s="9">
        <v>1</v>
      </c>
      <c r="B8" s="5" t="s">
        <v>11</v>
      </c>
      <c r="C8" s="6">
        <f>C9+C14+C15+C20</f>
        <v>74.72</v>
      </c>
      <c r="D8" s="6">
        <f>C8/C49</f>
        <v>47.897435897435898</v>
      </c>
      <c r="E8" s="6">
        <f>E9+E14+E15+E20</f>
        <v>109.22300000000001</v>
      </c>
      <c r="F8" s="6">
        <f t="shared" ref="F8" si="0">F9+F14+F15</f>
        <v>18.106346153846154</v>
      </c>
      <c r="G8" s="6">
        <f>G9+G14+G15+G20</f>
        <v>56.08</v>
      </c>
      <c r="H8" s="13">
        <f>G8/G49</f>
        <v>10.581132075471698</v>
      </c>
      <c r="I8" s="6">
        <f>I9+I14+I15+I20</f>
        <v>45.67</v>
      </c>
      <c r="J8" s="13">
        <f>I8/4</f>
        <v>11.4175</v>
      </c>
      <c r="K8" s="18">
        <f>C8+E8+G8+I8</f>
        <v>285.69300000000004</v>
      </c>
    </row>
    <row r="9" spans="1:11" x14ac:dyDescent="0.25">
      <c r="A9" s="9" t="s">
        <v>12</v>
      </c>
      <c r="B9" s="10" t="s">
        <v>13</v>
      </c>
      <c r="C9" s="6">
        <f>SUM(C10:C13)</f>
        <v>3</v>
      </c>
      <c r="D9" s="6">
        <f>C9/C49</f>
        <v>1.9230769230769229</v>
      </c>
      <c r="E9" s="6">
        <f t="shared" ref="E9:I9" si="1">SUM(E10:E13)</f>
        <v>31.87</v>
      </c>
      <c r="F9" s="6">
        <f t="shared" si="1"/>
        <v>6.1288461538461529</v>
      </c>
      <c r="G9" s="6">
        <f t="shared" si="1"/>
        <v>16.149999999999999</v>
      </c>
      <c r="H9" s="13">
        <f>G9/G49</f>
        <v>3.0471698113207544</v>
      </c>
      <c r="I9" s="6">
        <f t="shared" si="1"/>
        <v>4.62</v>
      </c>
      <c r="J9" s="13">
        <f>I9/I49</f>
        <v>2.31</v>
      </c>
      <c r="K9" s="18">
        <f t="shared" ref="K9:K12" si="2">C9+E9+G9+I9</f>
        <v>55.64</v>
      </c>
    </row>
    <row r="10" spans="1:11" x14ac:dyDescent="0.25">
      <c r="A10" s="9" t="s">
        <v>14</v>
      </c>
      <c r="B10" s="10" t="s">
        <v>15</v>
      </c>
      <c r="C10" s="11">
        <v>0</v>
      </c>
      <c r="D10" s="6">
        <f t="shared" ref="D10" si="3">C10/602.35</f>
        <v>0</v>
      </c>
      <c r="E10" s="11">
        <v>29.87</v>
      </c>
      <c r="F10" s="11">
        <f>E10/E49</f>
        <v>5.7442307692307688</v>
      </c>
      <c r="G10" s="12">
        <v>14.15</v>
      </c>
      <c r="H10" s="13">
        <f>G10/G49</f>
        <v>2.6698113207547172</v>
      </c>
      <c r="I10" s="12">
        <v>4.62</v>
      </c>
      <c r="J10" s="13">
        <f>I10/I49</f>
        <v>2.31</v>
      </c>
      <c r="K10" s="18">
        <f t="shared" si="2"/>
        <v>48.64</v>
      </c>
    </row>
    <row r="11" spans="1:11" ht="25.5" x14ac:dyDescent="0.25">
      <c r="A11" s="9" t="s">
        <v>16</v>
      </c>
      <c r="B11" s="14" t="s">
        <v>17</v>
      </c>
      <c r="C11" s="11"/>
      <c r="D11" s="6"/>
      <c r="E11" s="11"/>
      <c r="F11" s="11"/>
      <c r="G11" s="12"/>
      <c r="H11" s="13"/>
      <c r="I11" s="12"/>
      <c r="J11" s="13"/>
      <c r="K11" s="18">
        <f t="shared" si="2"/>
        <v>0</v>
      </c>
    </row>
    <row r="12" spans="1:11" x14ac:dyDescent="0.25">
      <c r="A12" s="9" t="s">
        <v>18</v>
      </c>
      <c r="B12" s="10" t="s">
        <v>19</v>
      </c>
      <c r="C12" s="11"/>
      <c r="D12" s="6"/>
      <c r="E12" s="11"/>
      <c r="F12" s="11"/>
      <c r="G12" s="12"/>
      <c r="H12" s="13"/>
      <c r="I12" s="12"/>
      <c r="J12" s="13"/>
      <c r="K12" s="18">
        <f t="shared" si="2"/>
        <v>0</v>
      </c>
    </row>
    <row r="13" spans="1:11" ht="25.5" x14ac:dyDescent="0.25">
      <c r="A13" s="9" t="s">
        <v>20</v>
      </c>
      <c r="B13" s="14" t="s">
        <v>21</v>
      </c>
      <c r="C13" s="11">
        <v>3</v>
      </c>
      <c r="D13" s="6">
        <f>C13/C49</f>
        <v>1.9230769230769229</v>
      </c>
      <c r="E13" s="11">
        <v>2</v>
      </c>
      <c r="F13" s="11">
        <f>E13/E49</f>
        <v>0.38461538461538458</v>
      </c>
      <c r="G13" s="12">
        <v>2</v>
      </c>
      <c r="H13" s="13">
        <f>G13/G49</f>
        <v>0.37735849056603776</v>
      </c>
      <c r="I13" s="12"/>
      <c r="J13" s="13">
        <f>I13/I49</f>
        <v>0</v>
      </c>
    </row>
    <row r="14" spans="1:11" x14ac:dyDescent="0.25">
      <c r="A14" s="9" t="s">
        <v>22</v>
      </c>
      <c r="B14" s="5" t="s">
        <v>23</v>
      </c>
      <c r="C14" s="6">
        <v>48</v>
      </c>
      <c r="D14" s="6">
        <f>C14/C49</f>
        <v>30.769230769230766</v>
      </c>
      <c r="E14" s="6">
        <v>48</v>
      </c>
      <c r="F14" s="11">
        <f>E14/E49</f>
        <v>9.2307692307692299</v>
      </c>
      <c r="G14" s="12">
        <v>24</v>
      </c>
      <c r="H14" s="13">
        <f>G14/G49</f>
        <v>4.5283018867924527</v>
      </c>
      <c r="I14" s="12">
        <v>24</v>
      </c>
      <c r="J14" s="13">
        <f>I14/I49</f>
        <v>12</v>
      </c>
      <c r="K14" s="18">
        <f t="shared" ref="K14:K29" si="4">C14+E14+G14+I14</f>
        <v>144</v>
      </c>
    </row>
    <row r="15" spans="1:11" x14ac:dyDescent="0.25">
      <c r="A15" s="9" t="s">
        <v>24</v>
      </c>
      <c r="B15" s="10" t="s">
        <v>25</v>
      </c>
      <c r="C15" s="6">
        <f>SUM(C16:C19)</f>
        <v>16.149999999999999</v>
      </c>
      <c r="D15" s="6">
        <f>C15/C49</f>
        <v>10.3525641025641</v>
      </c>
      <c r="E15" s="6">
        <f t="shared" ref="E15" si="5">SUM(E16:E19)</f>
        <v>14.283000000000001</v>
      </c>
      <c r="F15" s="11">
        <f>E15/E49</f>
        <v>2.7467307692307692</v>
      </c>
      <c r="G15" s="12">
        <f>SUM(G16:G19)</f>
        <v>5.66</v>
      </c>
      <c r="H15" s="13">
        <f>G15/G49</f>
        <v>1.0679245283018868</v>
      </c>
      <c r="I15" s="12">
        <f>SUM(I16:I19)</f>
        <v>6.3800000000000008</v>
      </c>
      <c r="J15" s="13">
        <f>I15/I49</f>
        <v>3.1900000000000004</v>
      </c>
      <c r="K15" s="18">
        <f t="shared" si="4"/>
        <v>42.473000000000006</v>
      </c>
    </row>
    <row r="16" spans="1:11" x14ac:dyDescent="0.25">
      <c r="A16" s="9" t="s">
        <v>26</v>
      </c>
      <c r="B16" s="10" t="s">
        <v>27</v>
      </c>
      <c r="C16" s="12">
        <f>C14*22%</f>
        <v>10.56</v>
      </c>
      <c r="D16" s="6">
        <f>C16/C49</f>
        <v>6.7692307692307692</v>
      </c>
      <c r="E16" s="12">
        <f>E14*22%</f>
        <v>10.56</v>
      </c>
      <c r="F16" s="11">
        <f>E16/E49</f>
        <v>2.0307692307692307</v>
      </c>
      <c r="G16" s="12">
        <f>G14*0.22</f>
        <v>5.28</v>
      </c>
      <c r="H16" s="13">
        <f>G16/G49</f>
        <v>0.99622641509433973</v>
      </c>
      <c r="I16" s="12">
        <f>I14*22%</f>
        <v>5.28</v>
      </c>
      <c r="J16" s="13">
        <f>I16/I49</f>
        <v>2.64</v>
      </c>
      <c r="K16" s="18">
        <f t="shared" si="4"/>
        <v>31.680000000000003</v>
      </c>
    </row>
    <row r="17" spans="1:11" x14ac:dyDescent="0.25">
      <c r="A17" s="9" t="s">
        <v>28</v>
      </c>
      <c r="B17" s="10" t="s">
        <v>29</v>
      </c>
      <c r="C17" s="11">
        <v>5.59</v>
      </c>
      <c r="D17" s="6">
        <f>C17/C49</f>
        <v>3.583333333333333</v>
      </c>
      <c r="E17" s="11">
        <v>3.7229999999999999</v>
      </c>
      <c r="F17" s="11">
        <f>E17/E49</f>
        <v>0.71596153846153843</v>
      </c>
      <c r="G17" s="12">
        <v>0.38</v>
      </c>
      <c r="H17" s="13">
        <f>G17/G49</f>
        <v>7.1698113207547168E-2</v>
      </c>
      <c r="I17" s="12">
        <v>1.1000000000000001</v>
      </c>
      <c r="J17" s="13">
        <f>I17/I49</f>
        <v>0.55000000000000004</v>
      </c>
      <c r="K17" s="18">
        <f t="shared" si="4"/>
        <v>10.792999999999999</v>
      </c>
    </row>
    <row r="18" spans="1:11" x14ac:dyDescent="0.25">
      <c r="A18" s="9" t="s">
        <v>30</v>
      </c>
      <c r="B18" s="10" t="s">
        <v>31</v>
      </c>
      <c r="C18" s="11">
        <v>0</v>
      </c>
      <c r="D18" s="6">
        <f>C18/C49</f>
        <v>0</v>
      </c>
      <c r="E18" s="11"/>
      <c r="F18" s="11"/>
      <c r="G18" s="12"/>
      <c r="H18" s="13"/>
      <c r="I18" s="12"/>
      <c r="J18" s="13"/>
      <c r="K18" s="18">
        <f t="shared" si="4"/>
        <v>0</v>
      </c>
    </row>
    <row r="19" spans="1:11" x14ac:dyDescent="0.25">
      <c r="A19" s="9" t="s">
        <v>32</v>
      </c>
      <c r="B19" s="10" t="s">
        <v>33</v>
      </c>
      <c r="C19" s="11"/>
      <c r="D19" s="6"/>
      <c r="E19" s="11"/>
      <c r="F19" s="11">
        <f>E19/E49</f>
        <v>0</v>
      </c>
      <c r="G19" s="12"/>
      <c r="H19" s="13">
        <f>G19/G49</f>
        <v>0</v>
      </c>
      <c r="I19" s="12">
        <v>0</v>
      </c>
      <c r="J19" s="13">
        <f>I19/I49</f>
        <v>0</v>
      </c>
      <c r="K19" s="18">
        <f t="shared" si="4"/>
        <v>0</v>
      </c>
    </row>
    <row r="20" spans="1:11" x14ac:dyDescent="0.25">
      <c r="A20" s="9" t="s">
        <v>34</v>
      </c>
      <c r="B20" s="5" t="s">
        <v>35</v>
      </c>
      <c r="C20" s="6">
        <f>SUM(C21:C25)</f>
        <v>7.57</v>
      </c>
      <c r="D20" s="6">
        <f>C20/C49</f>
        <v>4.8525641025641022</v>
      </c>
      <c r="E20" s="6">
        <f>SUM(E21:E25)</f>
        <v>15.07</v>
      </c>
      <c r="F20" s="6">
        <f t="shared" ref="F20" si="6">SUM(F21:F25)</f>
        <v>2.898076923076923</v>
      </c>
      <c r="G20" s="12">
        <f>SUM(G21:G25)</f>
        <v>10.27</v>
      </c>
      <c r="H20" s="13">
        <f>G20/G49</f>
        <v>1.9377358490566037</v>
      </c>
      <c r="I20" s="6">
        <f>SUM(I21:I25)</f>
        <v>10.67</v>
      </c>
      <c r="J20" s="13">
        <f>I20/I49</f>
        <v>5.335</v>
      </c>
      <c r="K20" s="18">
        <f t="shared" si="4"/>
        <v>43.58</v>
      </c>
    </row>
    <row r="21" spans="1:11" x14ac:dyDescent="0.25">
      <c r="A21" s="9" t="s">
        <v>36</v>
      </c>
      <c r="B21" s="10" t="s">
        <v>37</v>
      </c>
      <c r="C21" s="11"/>
      <c r="D21" s="6"/>
      <c r="E21" s="11"/>
      <c r="F21" s="11"/>
      <c r="G21" s="12"/>
      <c r="H21" s="13"/>
      <c r="I21" s="12"/>
      <c r="J21" s="13"/>
      <c r="K21" s="18">
        <f t="shared" si="4"/>
        <v>0</v>
      </c>
    </row>
    <row r="22" spans="1:11" x14ac:dyDescent="0.25">
      <c r="A22" s="9" t="s">
        <v>38</v>
      </c>
      <c r="B22" s="10" t="s">
        <v>27</v>
      </c>
      <c r="C22" s="11"/>
      <c r="D22" s="6"/>
      <c r="E22" s="11"/>
      <c r="F22" s="11"/>
      <c r="G22" s="12"/>
      <c r="H22" s="13"/>
      <c r="I22" s="12"/>
      <c r="J22" s="13"/>
      <c r="K22" s="18">
        <f t="shared" si="4"/>
        <v>0</v>
      </c>
    </row>
    <row r="23" spans="1:11" x14ac:dyDescent="0.25">
      <c r="A23" s="9" t="s">
        <v>39</v>
      </c>
      <c r="B23" s="10" t="s">
        <v>29</v>
      </c>
      <c r="C23" s="11"/>
      <c r="D23" s="6"/>
      <c r="E23" s="11"/>
      <c r="F23" s="11"/>
      <c r="G23" s="12"/>
      <c r="H23" s="13"/>
      <c r="I23" s="12"/>
      <c r="J23" s="13"/>
      <c r="K23" s="18">
        <f t="shared" si="4"/>
        <v>0</v>
      </c>
    </row>
    <row r="24" spans="1:11" ht="40.5" customHeight="1" x14ac:dyDescent="0.25">
      <c r="A24" s="9" t="s">
        <v>40</v>
      </c>
      <c r="B24" s="14" t="s">
        <v>41</v>
      </c>
      <c r="C24" s="11">
        <v>1.2</v>
      </c>
      <c r="D24" s="6">
        <f>C24/C49</f>
        <v>0.76923076923076916</v>
      </c>
      <c r="E24" s="11">
        <v>8.6999999999999993</v>
      </c>
      <c r="F24" s="11">
        <f>E24/E49</f>
        <v>1.6730769230769229</v>
      </c>
      <c r="G24" s="12">
        <v>3.9</v>
      </c>
      <c r="H24" s="13">
        <f>G24/G49</f>
        <v>0.73584905660377364</v>
      </c>
      <c r="I24" s="12">
        <v>4.3</v>
      </c>
      <c r="J24" s="13">
        <f t="shared" ref="J24" si="7">I24/4</f>
        <v>1.075</v>
      </c>
      <c r="K24" s="18">
        <f t="shared" si="4"/>
        <v>18.099999999999998</v>
      </c>
    </row>
    <row r="25" spans="1:11" x14ac:dyDescent="0.25">
      <c r="A25" s="9" t="s">
        <v>42</v>
      </c>
      <c r="B25" s="10" t="s">
        <v>43</v>
      </c>
      <c r="C25" s="11">
        <v>6.37</v>
      </c>
      <c r="D25" s="6">
        <f>C25/C49</f>
        <v>4.083333333333333</v>
      </c>
      <c r="E25" s="11">
        <v>6.37</v>
      </c>
      <c r="F25" s="11">
        <f>E25/E49</f>
        <v>1.2250000000000001</v>
      </c>
      <c r="G25" s="12">
        <v>6.37</v>
      </c>
      <c r="H25" s="13">
        <f>G25/G49</f>
        <v>1.2018867924528303</v>
      </c>
      <c r="I25" s="12">
        <v>6.37</v>
      </c>
      <c r="J25" s="13">
        <f>I25/I49</f>
        <v>3.1850000000000001</v>
      </c>
      <c r="K25" s="18">
        <f t="shared" si="4"/>
        <v>25.48</v>
      </c>
    </row>
    <row r="26" spans="1:11" x14ac:dyDescent="0.25">
      <c r="A26" s="9" t="s">
        <v>44</v>
      </c>
      <c r="B26" s="5" t="s">
        <v>45</v>
      </c>
      <c r="C26" s="6"/>
      <c r="D26" s="6"/>
      <c r="E26" s="6"/>
      <c r="F26" s="6"/>
      <c r="G26" s="12"/>
      <c r="H26" s="13"/>
      <c r="I26" s="12"/>
      <c r="J26" s="13"/>
      <c r="K26" s="18">
        <f t="shared" si="4"/>
        <v>0</v>
      </c>
    </row>
    <row r="27" spans="1:11" x14ac:dyDescent="0.25">
      <c r="A27" s="9" t="s">
        <v>46</v>
      </c>
      <c r="B27" s="10" t="s">
        <v>37</v>
      </c>
      <c r="C27" s="11"/>
      <c r="D27" s="6"/>
      <c r="E27" s="11"/>
      <c r="F27" s="11"/>
      <c r="G27" s="12"/>
      <c r="H27" s="13"/>
      <c r="I27" s="12"/>
      <c r="J27" s="13"/>
      <c r="K27" s="18">
        <f t="shared" si="4"/>
        <v>0</v>
      </c>
    </row>
    <row r="28" spans="1:11" x14ac:dyDescent="0.25">
      <c r="A28" s="9" t="s">
        <v>47</v>
      </c>
      <c r="B28" s="10" t="s">
        <v>27</v>
      </c>
      <c r="C28" s="11"/>
      <c r="D28" s="6"/>
      <c r="E28" s="11"/>
      <c r="F28" s="11"/>
      <c r="G28" s="12"/>
      <c r="H28" s="13"/>
      <c r="I28" s="12"/>
      <c r="J28" s="13"/>
      <c r="K28" s="18">
        <f t="shared" si="4"/>
        <v>0</v>
      </c>
    </row>
    <row r="29" spans="1:11" x14ac:dyDescent="0.25">
      <c r="A29" s="9" t="s">
        <v>48</v>
      </c>
      <c r="B29" s="10" t="s">
        <v>29</v>
      </c>
      <c r="C29" s="11"/>
      <c r="D29" s="6"/>
      <c r="E29" s="11"/>
      <c r="F29" s="11"/>
      <c r="G29" s="12"/>
      <c r="H29" s="13"/>
      <c r="I29" s="12"/>
      <c r="J29" s="13"/>
      <c r="K29" s="18">
        <f t="shared" si="4"/>
        <v>0</v>
      </c>
    </row>
    <row r="30" spans="1:11" ht="38.25" x14ac:dyDescent="0.25">
      <c r="A30" s="9" t="s">
        <v>49</v>
      </c>
      <c r="B30" s="14" t="s">
        <v>41</v>
      </c>
      <c r="C30" s="11"/>
      <c r="D30" s="6"/>
      <c r="E30" s="11"/>
      <c r="F30" s="11"/>
      <c r="G30" s="12"/>
      <c r="H30" s="13"/>
      <c r="I30" s="12"/>
      <c r="J30" s="13"/>
      <c r="K30" s="18">
        <f>C30+E30+G30+I30</f>
        <v>0</v>
      </c>
    </row>
    <row r="31" spans="1:11" x14ac:dyDescent="0.25">
      <c r="A31" s="9" t="s">
        <v>50</v>
      </c>
      <c r="B31" s="10" t="s">
        <v>43</v>
      </c>
      <c r="C31" s="11"/>
      <c r="D31" s="6"/>
      <c r="E31" s="11"/>
      <c r="F31" s="11"/>
      <c r="G31" s="12"/>
      <c r="H31" s="13"/>
      <c r="I31" s="12"/>
      <c r="J31" s="13"/>
      <c r="K31" s="18">
        <f t="shared" ref="K31:K35" si="8">C31+E31+G31+I31</f>
        <v>0</v>
      </c>
    </row>
    <row r="32" spans="1:11" x14ac:dyDescent="0.25">
      <c r="A32" s="9" t="s">
        <v>51</v>
      </c>
      <c r="B32" s="5" t="s">
        <v>52</v>
      </c>
      <c r="C32" s="6"/>
      <c r="D32" s="6"/>
      <c r="E32" s="6"/>
      <c r="F32" s="6"/>
      <c r="G32" s="12"/>
      <c r="H32" s="13"/>
      <c r="I32" s="12"/>
      <c r="J32" s="13"/>
      <c r="K32" s="18">
        <f t="shared" si="8"/>
        <v>0</v>
      </c>
    </row>
    <row r="33" spans="1:12" x14ac:dyDescent="0.25">
      <c r="A33" s="9" t="s">
        <v>53</v>
      </c>
      <c r="B33" s="10" t="s">
        <v>37</v>
      </c>
      <c r="C33" s="11"/>
      <c r="D33" s="6"/>
      <c r="E33" s="11"/>
      <c r="F33" s="11"/>
      <c r="G33" s="12"/>
      <c r="H33" s="13"/>
      <c r="I33" s="12"/>
      <c r="J33" s="13"/>
      <c r="K33" s="18">
        <f t="shared" si="8"/>
        <v>0</v>
      </c>
    </row>
    <row r="34" spans="1:12" x14ac:dyDescent="0.25">
      <c r="A34" s="9" t="s">
        <v>54</v>
      </c>
      <c r="B34" s="10" t="s">
        <v>27</v>
      </c>
      <c r="C34" s="11"/>
      <c r="D34" s="6"/>
      <c r="E34" s="11"/>
      <c r="F34" s="11"/>
      <c r="G34" s="12"/>
      <c r="H34" s="13"/>
      <c r="I34" s="12"/>
      <c r="J34" s="13"/>
      <c r="K34" s="18">
        <f t="shared" si="8"/>
        <v>0</v>
      </c>
    </row>
    <row r="35" spans="1:12" x14ac:dyDescent="0.25">
      <c r="A35" s="9" t="s">
        <v>55</v>
      </c>
      <c r="B35" s="10" t="s">
        <v>29</v>
      </c>
      <c r="C35" s="11"/>
      <c r="D35" s="6"/>
      <c r="E35" s="11"/>
      <c r="F35" s="11"/>
      <c r="G35" s="12"/>
      <c r="H35" s="13"/>
      <c r="I35" s="12"/>
      <c r="J35" s="13"/>
      <c r="K35" s="18">
        <f t="shared" si="8"/>
        <v>0</v>
      </c>
    </row>
    <row r="36" spans="1:12" ht="39" customHeight="1" x14ac:dyDescent="0.25">
      <c r="A36" s="9" t="s">
        <v>56</v>
      </c>
      <c r="B36" s="14" t="s">
        <v>41</v>
      </c>
      <c r="C36" s="11"/>
      <c r="D36" s="6"/>
      <c r="E36" s="11"/>
      <c r="F36" s="11"/>
      <c r="G36" s="12"/>
      <c r="H36" s="13"/>
      <c r="I36" s="12"/>
      <c r="J36" s="13"/>
      <c r="K36" s="18">
        <f>C36+E36+G36+I36</f>
        <v>0</v>
      </c>
    </row>
    <row r="37" spans="1:12" x14ac:dyDescent="0.25">
      <c r="A37" s="9" t="s">
        <v>57</v>
      </c>
      <c r="B37" s="10" t="s">
        <v>43</v>
      </c>
      <c r="C37" s="11"/>
      <c r="D37" s="6"/>
      <c r="E37" s="11"/>
      <c r="F37" s="11"/>
      <c r="G37" s="12"/>
      <c r="H37" s="13"/>
      <c r="I37" s="12"/>
      <c r="J37" s="13"/>
      <c r="K37" s="18">
        <f t="shared" ref="K37:K44" si="9">C37+E37+G37+I37</f>
        <v>0</v>
      </c>
    </row>
    <row r="38" spans="1:12" x14ac:dyDescent="0.25">
      <c r="A38" s="9" t="s">
        <v>58</v>
      </c>
      <c r="B38" s="5" t="s">
        <v>59</v>
      </c>
      <c r="C38" s="11"/>
      <c r="D38" s="6"/>
      <c r="E38" s="11"/>
      <c r="F38" s="11"/>
      <c r="G38" s="12"/>
      <c r="H38" s="13"/>
      <c r="I38" s="12"/>
      <c r="J38" s="13"/>
      <c r="K38" s="18">
        <f t="shared" si="9"/>
        <v>0</v>
      </c>
    </row>
    <row r="39" spans="1:12" x14ac:dyDescent="0.25">
      <c r="A39" s="9" t="s">
        <v>58</v>
      </c>
      <c r="B39" s="5" t="s">
        <v>60</v>
      </c>
      <c r="C39" s="11"/>
      <c r="D39" s="6"/>
      <c r="E39" s="11"/>
      <c r="F39" s="11"/>
      <c r="G39" s="12"/>
      <c r="H39" s="13"/>
      <c r="I39" s="12"/>
      <c r="J39" s="13"/>
      <c r="K39" s="18">
        <f t="shared" si="9"/>
        <v>0</v>
      </c>
    </row>
    <row r="40" spans="1:12" x14ac:dyDescent="0.25">
      <c r="A40" s="9" t="s">
        <v>61</v>
      </c>
      <c r="B40" s="5" t="s">
        <v>62</v>
      </c>
      <c r="C40" s="6">
        <f>C32+C26+C8</f>
        <v>74.72</v>
      </c>
      <c r="D40" s="6">
        <f>C40/C49</f>
        <v>47.897435897435898</v>
      </c>
      <c r="E40" s="6">
        <f>E32+E26+E8</f>
        <v>109.22300000000001</v>
      </c>
      <c r="F40" s="6">
        <f>E40/E49</f>
        <v>21.004423076923079</v>
      </c>
      <c r="G40" s="6">
        <f>G32+G26+G8</f>
        <v>56.08</v>
      </c>
      <c r="H40" s="13">
        <f>G40/G49</f>
        <v>10.581132075471698</v>
      </c>
      <c r="I40" s="6">
        <f>I32+I26+I8</f>
        <v>45.67</v>
      </c>
      <c r="J40" s="13">
        <f>I40/I49</f>
        <v>22.835000000000001</v>
      </c>
      <c r="K40" s="18">
        <f t="shared" si="9"/>
        <v>285.69300000000004</v>
      </c>
    </row>
    <row r="41" spans="1:12" x14ac:dyDescent="0.25">
      <c r="A41" s="9" t="s">
        <v>63</v>
      </c>
      <c r="B41" s="5" t="s">
        <v>64</v>
      </c>
      <c r="C41" s="11"/>
      <c r="D41" s="6"/>
      <c r="E41" s="11"/>
      <c r="F41" s="11"/>
      <c r="G41" s="12"/>
      <c r="H41" s="13"/>
      <c r="I41" s="12"/>
      <c r="J41" s="12"/>
      <c r="K41" s="18">
        <f t="shared" si="9"/>
        <v>0</v>
      </c>
    </row>
    <row r="42" spans="1:12" x14ac:dyDescent="0.25">
      <c r="A42" s="9" t="s">
        <v>65</v>
      </c>
      <c r="B42" s="10" t="s">
        <v>66</v>
      </c>
      <c r="C42" s="11"/>
      <c r="D42" s="6"/>
      <c r="E42" s="11"/>
      <c r="F42" s="11"/>
      <c r="G42" s="12"/>
      <c r="H42" s="13"/>
      <c r="I42" s="12"/>
      <c r="J42" s="12"/>
      <c r="K42" s="18">
        <f t="shared" si="9"/>
        <v>0</v>
      </c>
    </row>
    <row r="43" spans="1:12" x14ac:dyDescent="0.25">
      <c r="A43" s="9" t="s">
        <v>67</v>
      </c>
      <c r="B43" s="10" t="s">
        <v>68</v>
      </c>
      <c r="C43" s="11"/>
      <c r="D43" s="6"/>
      <c r="E43" s="11"/>
      <c r="F43" s="11"/>
      <c r="G43" s="12"/>
      <c r="H43" s="13"/>
      <c r="I43" s="12"/>
      <c r="J43" s="12"/>
      <c r="K43" s="18">
        <f t="shared" si="9"/>
        <v>0</v>
      </c>
    </row>
    <row r="44" spans="1:12" x14ac:dyDescent="0.25">
      <c r="A44" s="9" t="s">
        <v>69</v>
      </c>
      <c r="B44" s="10" t="s">
        <v>70</v>
      </c>
      <c r="C44" s="11"/>
      <c r="D44" s="6"/>
      <c r="E44" s="11"/>
      <c r="F44" s="11"/>
      <c r="G44" s="12"/>
      <c r="H44" s="13"/>
      <c r="I44" s="12"/>
      <c r="J44" s="12"/>
      <c r="K44" s="18">
        <f t="shared" si="9"/>
        <v>0</v>
      </c>
    </row>
    <row r="45" spans="1:12" ht="25.5" x14ac:dyDescent="0.25">
      <c r="A45" s="9" t="s">
        <v>71</v>
      </c>
      <c r="B45" s="14" t="s">
        <v>72</v>
      </c>
      <c r="C45" s="11"/>
      <c r="D45" s="6"/>
      <c r="E45" s="11"/>
      <c r="F45" s="11"/>
      <c r="G45" s="12"/>
      <c r="H45" s="13"/>
      <c r="I45" s="12"/>
      <c r="J45" s="12"/>
      <c r="K45" s="18">
        <f>C45+E45+G45+I45</f>
        <v>0</v>
      </c>
    </row>
    <row r="46" spans="1:12" x14ac:dyDescent="0.25">
      <c r="A46" s="9" t="s">
        <v>73</v>
      </c>
      <c r="B46" s="10" t="s">
        <v>74</v>
      </c>
      <c r="C46" s="11"/>
      <c r="D46" s="6"/>
      <c r="E46" s="11"/>
      <c r="F46" s="11"/>
      <c r="G46" s="12"/>
      <c r="H46" s="13"/>
      <c r="I46" s="12"/>
      <c r="J46" s="12"/>
      <c r="K46" s="18">
        <f>C46+E46+G46+I46</f>
        <v>0</v>
      </c>
    </row>
    <row r="47" spans="1:12" ht="25.5" customHeight="1" x14ac:dyDescent="0.25">
      <c r="A47" s="9" t="s">
        <v>75</v>
      </c>
      <c r="B47" s="15" t="s">
        <v>76</v>
      </c>
      <c r="C47" s="6">
        <f>C40</f>
        <v>74.72</v>
      </c>
      <c r="D47" s="6"/>
      <c r="E47" s="6">
        <f>E40</f>
        <v>109.22300000000001</v>
      </c>
      <c r="F47" s="11"/>
      <c r="G47" s="13">
        <f>G40</f>
        <v>56.08</v>
      </c>
      <c r="H47" s="13"/>
      <c r="I47" s="13">
        <f>I40</f>
        <v>45.67</v>
      </c>
      <c r="J47" s="12"/>
      <c r="K47" s="18">
        <f>C47+E47+G47+I47</f>
        <v>285.69300000000004</v>
      </c>
    </row>
    <row r="48" spans="1:12" ht="28.5" customHeight="1" x14ac:dyDescent="0.25">
      <c r="A48" s="9" t="s">
        <v>77</v>
      </c>
      <c r="B48" s="15" t="s">
        <v>78</v>
      </c>
      <c r="C48" s="11"/>
      <c r="D48" s="6">
        <f>C47/C49</f>
        <v>47.897435897435898</v>
      </c>
      <c r="E48" s="11"/>
      <c r="F48" s="6">
        <f>E47/E49</f>
        <v>21.004423076923079</v>
      </c>
      <c r="G48" s="12"/>
      <c r="H48" s="16">
        <f>G47/G49</f>
        <v>10.581132075471698</v>
      </c>
      <c r="I48" s="17"/>
      <c r="J48" s="17">
        <f>I47/I49</f>
        <v>22.835000000000001</v>
      </c>
      <c r="K48" s="18">
        <f>C48+E48+G48+I48</f>
        <v>0</v>
      </c>
      <c r="L48" s="18">
        <f>K47/K49</f>
        <v>20.319559032716931</v>
      </c>
    </row>
    <row r="49" spans="1:12" x14ac:dyDescent="0.25">
      <c r="A49" s="9" t="s">
        <v>79</v>
      </c>
      <c r="B49" s="5" t="s">
        <v>80</v>
      </c>
      <c r="C49" s="5">
        <v>1.56</v>
      </c>
      <c r="D49" s="6"/>
      <c r="E49" s="5">
        <v>5.2</v>
      </c>
      <c r="F49" s="10"/>
      <c r="G49" s="17">
        <v>5.3</v>
      </c>
      <c r="H49" s="17"/>
      <c r="I49" s="17">
        <v>2</v>
      </c>
      <c r="J49" s="12"/>
      <c r="K49" s="18">
        <f>C49+E49+G49+I49</f>
        <v>14.059999999999999</v>
      </c>
    </row>
    <row r="50" spans="1:12" x14ac:dyDescent="0.25">
      <c r="A50" s="9" t="s">
        <v>81</v>
      </c>
      <c r="B50" s="10" t="s">
        <v>82</v>
      </c>
      <c r="C50" s="10"/>
      <c r="D50" s="6">
        <f>D48*20%</f>
        <v>9.5794871794871792</v>
      </c>
      <c r="E50" s="10"/>
      <c r="F50" s="6">
        <f>F48*20%</f>
        <v>4.2008846153846156</v>
      </c>
      <c r="G50" s="12"/>
      <c r="H50" s="13">
        <f>H48*20%</f>
        <v>2.11622641509434</v>
      </c>
      <c r="I50" s="12"/>
      <c r="J50" s="13">
        <f>J48*22%</f>
        <v>5.0236999999999998</v>
      </c>
      <c r="L50" s="18">
        <f>L48*20%</f>
        <v>4.0639118065433868</v>
      </c>
    </row>
    <row r="51" spans="1:12" ht="38.25" x14ac:dyDescent="0.25">
      <c r="A51" s="9" t="s">
        <v>83</v>
      </c>
      <c r="B51" s="15" t="s">
        <v>84</v>
      </c>
      <c r="C51" s="10"/>
      <c r="D51" s="6">
        <f>D48+D50</f>
        <v>57.476923076923079</v>
      </c>
      <c r="E51" s="5"/>
      <c r="F51" s="6">
        <f>F48+F50</f>
        <v>25.205307692307695</v>
      </c>
      <c r="G51" s="17"/>
      <c r="H51" s="16">
        <f>H48+H50</f>
        <v>12.697358490566039</v>
      </c>
      <c r="I51" s="17"/>
      <c r="J51" s="16">
        <f>J48+J50</f>
        <v>27.858699999999999</v>
      </c>
      <c r="L51" s="18">
        <f>L48+L50</f>
        <v>24.383470839260319</v>
      </c>
    </row>
  </sheetData>
  <mergeCells count="7">
    <mergeCell ref="A4:A5"/>
    <mergeCell ref="B4:B5"/>
    <mergeCell ref="C4:J4"/>
    <mergeCell ref="C6:D6"/>
    <mergeCell ref="E6:F6"/>
    <mergeCell ref="G6:H6"/>
    <mergeCell ref="I6:J6"/>
  </mergeCells>
  <pageMargins left="0.70866141732283472" right="0.31496062992125984" top="0.15748031496062992" bottom="0.15748031496062992" header="0.31496062992125984" footer="0.31496062992125984"/>
  <pageSetup paperSize="9" scale="6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workbookViewId="0">
      <selection activeCell="A58" sqref="A58:C59"/>
    </sheetView>
  </sheetViews>
  <sheetFormatPr defaultRowHeight="15" x14ac:dyDescent="0.25"/>
  <cols>
    <col min="2" max="2" width="31.5703125" customWidth="1"/>
    <col min="3" max="3" width="16.28515625" customWidth="1"/>
    <col min="4" max="4" width="15" customWidth="1"/>
  </cols>
  <sheetData>
    <row r="1" spans="1:6" x14ac:dyDescent="0.25">
      <c r="D1" s="29"/>
    </row>
    <row r="2" spans="1:6" x14ac:dyDescent="0.25">
      <c r="D2" s="46"/>
      <c r="E2" s="46"/>
      <c r="F2" s="46"/>
    </row>
    <row r="3" spans="1:6" x14ac:dyDescent="0.25">
      <c r="D3" s="46"/>
      <c r="E3" s="46"/>
      <c r="F3" s="46"/>
    </row>
    <row r="5" spans="1:6" ht="18.75" x14ac:dyDescent="0.3">
      <c r="A5" s="1"/>
      <c r="B5" s="44" t="s">
        <v>89</v>
      </c>
      <c r="C5" s="45"/>
      <c r="D5" s="45"/>
      <c r="E5" s="45"/>
    </row>
    <row r="6" spans="1:6" ht="18.75" x14ac:dyDescent="0.3">
      <c r="A6" s="1"/>
      <c r="B6" s="44" t="s">
        <v>90</v>
      </c>
      <c r="C6" s="45"/>
      <c r="D6" s="45"/>
      <c r="E6" s="45"/>
    </row>
    <row r="7" spans="1:6" ht="18.75" x14ac:dyDescent="0.3">
      <c r="A7" s="1"/>
      <c r="B7" s="44" t="s">
        <v>91</v>
      </c>
      <c r="C7" s="45"/>
      <c r="D7" s="45"/>
      <c r="E7" s="45"/>
    </row>
    <row r="8" spans="1:6" ht="15.75" thickBot="1" x14ac:dyDescent="0.3">
      <c r="A8" s="1"/>
      <c r="B8" s="2"/>
      <c r="C8" s="2"/>
      <c r="D8" s="3"/>
    </row>
    <row r="9" spans="1:6" ht="15.75" thickBot="1" x14ac:dyDescent="0.3">
      <c r="A9" s="23" t="s">
        <v>2</v>
      </c>
      <c r="B9" s="26" t="s">
        <v>3</v>
      </c>
      <c r="C9" s="19" t="s">
        <v>92</v>
      </c>
      <c r="D9" s="20"/>
    </row>
    <row r="10" spans="1:6" ht="15.75" thickBot="1" x14ac:dyDescent="0.3">
      <c r="A10" s="24"/>
      <c r="B10" s="27"/>
      <c r="C10" s="21" t="s">
        <v>5</v>
      </c>
      <c r="D10" s="22" t="s">
        <v>6</v>
      </c>
    </row>
    <row r="11" spans="1:6" x14ac:dyDescent="0.25">
      <c r="A11" s="24"/>
      <c r="B11" s="25"/>
      <c r="C11" s="42" t="s">
        <v>87</v>
      </c>
      <c r="D11" s="43"/>
    </row>
    <row r="12" spans="1:6" x14ac:dyDescent="0.25">
      <c r="A12" s="9">
        <v>1</v>
      </c>
      <c r="B12" s="10">
        <v>2</v>
      </c>
      <c r="C12" s="10">
        <v>3</v>
      </c>
      <c r="D12" s="28">
        <v>4</v>
      </c>
    </row>
    <row r="13" spans="1:6" x14ac:dyDescent="0.25">
      <c r="A13" s="9">
        <v>1</v>
      </c>
      <c r="B13" s="5" t="s">
        <v>11</v>
      </c>
      <c r="C13" s="6">
        <f>'По селах'!K8</f>
        <v>285.69300000000004</v>
      </c>
      <c r="D13" s="6">
        <f>C13/C54</f>
        <v>19.568013698630139</v>
      </c>
    </row>
    <row r="14" spans="1:6" x14ac:dyDescent="0.25">
      <c r="A14" s="9" t="s">
        <v>12</v>
      </c>
      <c r="B14" s="10" t="s">
        <v>13</v>
      </c>
      <c r="C14" s="6">
        <f>SUM(C15:C18)</f>
        <v>48.64</v>
      </c>
      <c r="D14" s="6">
        <f>C14/14.6</f>
        <v>3.3315068493150686</v>
      </c>
    </row>
    <row r="15" spans="1:6" x14ac:dyDescent="0.25">
      <c r="A15" s="9" t="s">
        <v>14</v>
      </c>
      <c r="B15" s="10" t="s">
        <v>15</v>
      </c>
      <c r="C15" s="11">
        <f>'По селах'!K10</f>
        <v>48.64</v>
      </c>
      <c r="D15" s="6">
        <f>C15/14.6</f>
        <v>3.3315068493150686</v>
      </c>
    </row>
    <row r="16" spans="1:6" ht="25.5" x14ac:dyDescent="0.25">
      <c r="A16" s="9" t="s">
        <v>16</v>
      </c>
      <c r="B16" s="14" t="s">
        <v>17</v>
      </c>
      <c r="C16" s="11">
        <f>'По селах'!K11</f>
        <v>0</v>
      </c>
      <c r="D16" s="6">
        <f t="shared" ref="D16:D51" si="0">C16/15.5</f>
        <v>0</v>
      </c>
    </row>
    <row r="17" spans="1:4" x14ac:dyDescent="0.25">
      <c r="A17" s="9" t="s">
        <v>18</v>
      </c>
      <c r="B17" s="10" t="s">
        <v>19</v>
      </c>
      <c r="C17" s="11">
        <f>'По селах'!K12</f>
        <v>0</v>
      </c>
      <c r="D17" s="6">
        <f t="shared" si="0"/>
        <v>0</v>
      </c>
    </row>
    <row r="18" spans="1:4" ht="25.5" x14ac:dyDescent="0.25">
      <c r="A18" s="9" t="s">
        <v>20</v>
      </c>
      <c r="B18" s="14" t="s">
        <v>21</v>
      </c>
      <c r="C18" s="11">
        <f>'По селах'!K13</f>
        <v>0</v>
      </c>
      <c r="D18" s="6">
        <f t="shared" si="0"/>
        <v>0</v>
      </c>
    </row>
    <row r="19" spans="1:4" x14ac:dyDescent="0.25">
      <c r="A19" s="9" t="s">
        <v>22</v>
      </c>
      <c r="B19" s="5" t="s">
        <v>23</v>
      </c>
      <c r="C19" s="11">
        <f>'По селах'!K14</f>
        <v>144</v>
      </c>
      <c r="D19" s="6">
        <f>C19/14.6</f>
        <v>9.8630136986301373</v>
      </c>
    </row>
    <row r="20" spans="1:4" x14ac:dyDescent="0.25">
      <c r="A20" s="9" t="s">
        <v>24</v>
      </c>
      <c r="B20" s="10" t="s">
        <v>25</v>
      </c>
      <c r="C20" s="11">
        <f>'По селах'!K15</f>
        <v>42.473000000000006</v>
      </c>
      <c r="D20" s="6">
        <f t="shared" ref="D20:D25" si="1">C20/14.6</f>
        <v>2.9091095890410963</v>
      </c>
    </row>
    <row r="21" spans="1:4" x14ac:dyDescent="0.25">
      <c r="A21" s="9" t="s">
        <v>26</v>
      </c>
      <c r="B21" s="10" t="s">
        <v>27</v>
      </c>
      <c r="C21" s="11">
        <f>'По селах'!K16</f>
        <v>31.680000000000003</v>
      </c>
      <c r="D21" s="6">
        <f t="shared" si="1"/>
        <v>2.1698630136986305</v>
      </c>
    </row>
    <row r="22" spans="1:4" x14ac:dyDescent="0.25">
      <c r="A22" s="9" t="s">
        <v>28</v>
      </c>
      <c r="B22" s="10" t="s">
        <v>29</v>
      </c>
      <c r="C22" s="11">
        <f>'По селах'!K17</f>
        <v>10.792999999999999</v>
      </c>
      <c r="D22" s="6">
        <f t="shared" si="1"/>
        <v>0.73924657534246574</v>
      </c>
    </row>
    <row r="23" spans="1:4" x14ac:dyDescent="0.25">
      <c r="A23" s="9" t="s">
        <v>30</v>
      </c>
      <c r="B23" s="10" t="s">
        <v>31</v>
      </c>
      <c r="C23" s="11">
        <f>'По селах'!K18</f>
        <v>0</v>
      </c>
      <c r="D23" s="6">
        <f t="shared" si="1"/>
        <v>0</v>
      </c>
    </row>
    <row r="24" spans="1:4" x14ac:dyDescent="0.25">
      <c r="A24" s="9" t="s">
        <v>32</v>
      </c>
      <c r="B24" s="10" t="s">
        <v>33</v>
      </c>
      <c r="C24" s="11">
        <f>'По селах'!K19</f>
        <v>0</v>
      </c>
      <c r="D24" s="6">
        <f t="shared" si="1"/>
        <v>0</v>
      </c>
    </row>
    <row r="25" spans="1:4" x14ac:dyDescent="0.25">
      <c r="A25" s="9" t="s">
        <v>34</v>
      </c>
      <c r="B25" s="5" t="s">
        <v>35</v>
      </c>
      <c r="C25" s="11">
        <f>'По селах'!K20</f>
        <v>43.58</v>
      </c>
      <c r="D25" s="6">
        <f t="shared" si="1"/>
        <v>2.984931506849315</v>
      </c>
    </row>
    <row r="26" spans="1:4" x14ac:dyDescent="0.25">
      <c r="A26" s="9" t="s">
        <v>36</v>
      </c>
      <c r="B26" s="10" t="s">
        <v>37</v>
      </c>
      <c r="C26" s="11">
        <f>'По селах'!K21</f>
        <v>0</v>
      </c>
      <c r="D26" s="6">
        <f t="shared" si="0"/>
        <v>0</v>
      </c>
    </row>
    <row r="27" spans="1:4" x14ac:dyDescent="0.25">
      <c r="A27" s="9" t="s">
        <v>38</v>
      </c>
      <c r="B27" s="10" t="s">
        <v>27</v>
      </c>
      <c r="C27" s="11">
        <f>'По селах'!K22</f>
        <v>0</v>
      </c>
      <c r="D27" s="6">
        <f t="shared" si="0"/>
        <v>0</v>
      </c>
    </row>
    <row r="28" spans="1:4" x14ac:dyDescent="0.25">
      <c r="A28" s="9" t="s">
        <v>39</v>
      </c>
      <c r="B28" s="10" t="s">
        <v>29</v>
      </c>
      <c r="C28" s="11">
        <f>'По селах'!K23</f>
        <v>0</v>
      </c>
      <c r="D28" s="6">
        <f t="shared" si="0"/>
        <v>0</v>
      </c>
    </row>
    <row r="29" spans="1:4" ht="51" x14ac:dyDescent="0.25">
      <c r="A29" s="9" t="s">
        <v>40</v>
      </c>
      <c r="B29" s="14" t="s">
        <v>41</v>
      </c>
      <c r="C29" s="11">
        <f>'По селах'!K24</f>
        <v>18.099999999999998</v>
      </c>
      <c r="D29" s="6">
        <f t="shared" ref="D29:D30" si="2">C29/14.6</f>
        <v>1.2397260273972601</v>
      </c>
    </row>
    <row r="30" spans="1:4" x14ac:dyDescent="0.25">
      <c r="A30" s="9" t="s">
        <v>42</v>
      </c>
      <c r="B30" s="10" t="s">
        <v>43</v>
      </c>
      <c r="C30" s="11">
        <f>'По селах'!K25</f>
        <v>25.48</v>
      </c>
      <c r="D30" s="6">
        <f t="shared" si="2"/>
        <v>1.7452054794520548</v>
      </c>
    </row>
    <row r="31" spans="1:4" x14ac:dyDescent="0.25">
      <c r="A31" s="9" t="s">
        <v>44</v>
      </c>
      <c r="B31" s="5" t="s">
        <v>45</v>
      </c>
      <c r="C31" s="11">
        <f>'По селах'!K26</f>
        <v>0</v>
      </c>
      <c r="D31" s="6">
        <f t="shared" si="0"/>
        <v>0</v>
      </c>
    </row>
    <row r="32" spans="1:4" x14ac:dyDescent="0.25">
      <c r="A32" s="9" t="s">
        <v>46</v>
      </c>
      <c r="B32" s="10" t="s">
        <v>37</v>
      </c>
      <c r="C32" s="11">
        <f>'По селах'!K27</f>
        <v>0</v>
      </c>
      <c r="D32" s="6">
        <f t="shared" si="0"/>
        <v>0</v>
      </c>
    </row>
    <row r="33" spans="1:4" x14ac:dyDescent="0.25">
      <c r="A33" s="9" t="s">
        <v>47</v>
      </c>
      <c r="B33" s="10" t="s">
        <v>27</v>
      </c>
      <c r="C33" s="11">
        <f>'По селах'!K28</f>
        <v>0</v>
      </c>
      <c r="D33" s="6">
        <f t="shared" si="0"/>
        <v>0</v>
      </c>
    </row>
    <row r="34" spans="1:4" x14ac:dyDescent="0.25">
      <c r="A34" s="9" t="s">
        <v>48</v>
      </c>
      <c r="B34" s="10" t="s">
        <v>29</v>
      </c>
      <c r="C34" s="11">
        <f>'По селах'!K29</f>
        <v>0</v>
      </c>
      <c r="D34" s="6">
        <f t="shared" si="0"/>
        <v>0</v>
      </c>
    </row>
    <row r="35" spans="1:4" ht="51" x14ac:dyDescent="0.25">
      <c r="A35" s="9" t="s">
        <v>49</v>
      </c>
      <c r="B35" s="14" t="s">
        <v>41</v>
      </c>
      <c r="C35" s="11">
        <f>'По селах'!K30</f>
        <v>0</v>
      </c>
      <c r="D35" s="6">
        <f t="shared" si="0"/>
        <v>0</v>
      </c>
    </row>
    <row r="36" spans="1:4" x14ac:dyDescent="0.25">
      <c r="A36" s="9" t="s">
        <v>50</v>
      </c>
      <c r="B36" s="10" t="s">
        <v>43</v>
      </c>
      <c r="C36" s="11">
        <f>'По селах'!K31</f>
        <v>0</v>
      </c>
      <c r="D36" s="6">
        <f t="shared" si="0"/>
        <v>0</v>
      </c>
    </row>
    <row r="37" spans="1:4" x14ac:dyDescent="0.25">
      <c r="A37" s="9" t="s">
        <v>51</v>
      </c>
      <c r="B37" s="5" t="s">
        <v>52</v>
      </c>
      <c r="C37" s="11">
        <f>'По селах'!K32</f>
        <v>0</v>
      </c>
      <c r="D37" s="6">
        <f t="shared" si="0"/>
        <v>0</v>
      </c>
    </row>
    <row r="38" spans="1:4" x14ac:dyDescent="0.25">
      <c r="A38" s="9" t="s">
        <v>53</v>
      </c>
      <c r="B38" s="10" t="s">
        <v>37</v>
      </c>
      <c r="C38" s="11">
        <f>'По селах'!K33</f>
        <v>0</v>
      </c>
      <c r="D38" s="6">
        <f t="shared" si="0"/>
        <v>0</v>
      </c>
    </row>
    <row r="39" spans="1:4" x14ac:dyDescent="0.25">
      <c r="A39" s="9" t="s">
        <v>54</v>
      </c>
      <c r="B39" s="10" t="s">
        <v>27</v>
      </c>
      <c r="C39" s="11">
        <f>'По селах'!K34</f>
        <v>0</v>
      </c>
      <c r="D39" s="6">
        <f t="shared" si="0"/>
        <v>0</v>
      </c>
    </row>
    <row r="40" spans="1:4" x14ac:dyDescent="0.25">
      <c r="A40" s="9" t="s">
        <v>55</v>
      </c>
      <c r="B40" s="10" t="s">
        <v>29</v>
      </c>
      <c r="C40" s="11">
        <f>'По селах'!K35</f>
        <v>0</v>
      </c>
      <c r="D40" s="6">
        <f t="shared" si="0"/>
        <v>0</v>
      </c>
    </row>
    <row r="41" spans="1:4" ht="51" x14ac:dyDescent="0.25">
      <c r="A41" s="9" t="s">
        <v>56</v>
      </c>
      <c r="B41" s="14" t="s">
        <v>41</v>
      </c>
      <c r="C41" s="11">
        <f>'По селах'!K36</f>
        <v>0</v>
      </c>
      <c r="D41" s="6">
        <f t="shared" si="0"/>
        <v>0</v>
      </c>
    </row>
    <row r="42" spans="1:4" x14ac:dyDescent="0.25">
      <c r="A42" s="9" t="s">
        <v>57</v>
      </c>
      <c r="B42" s="10" t="s">
        <v>43</v>
      </c>
      <c r="C42" s="11">
        <f>'По селах'!K37</f>
        <v>0</v>
      </c>
      <c r="D42" s="6">
        <f t="shared" si="0"/>
        <v>0</v>
      </c>
    </row>
    <row r="43" spans="1:4" x14ac:dyDescent="0.25">
      <c r="A43" s="9" t="s">
        <v>58</v>
      </c>
      <c r="B43" s="5" t="s">
        <v>59</v>
      </c>
      <c r="C43" s="11">
        <f>'По селах'!K38</f>
        <v>0</v>
      </c>
      <c r="D43" s="6">
        <f t="shared" si="0"/>
        <v>0</v>
      </c>
    </row>
    <row r="44" spans="1:4" x14ac:dyDescent="0.25">
      <c r="A44" s="9" t="s">
        <v>58</v>
      </c>
      <c r="B44" s="5" t="s">
        <v>60</v>
      </c>
      <c r="C44" s="11">
        <f>'По селах'!K39</f>
        <v>0</v>
      </c>
      <c r="D44" s="6">
        <f t="shared" si="0"/>
        <v>0</v>
      </c>
    </row>
    <row r="45" spans="1:4" x14ac:dyDescent="0.25">
      <c r="A45" s="9" t="s">
        <v>61</v>
      </c>
      <c r="B45" s="5" t="s">
        <v>62</v>
      </c>
      <c r="C45" s="11">
        <f>'По селах'!K40</f>
        <v>285.69300000000004</v>
      </c>
      <c r="D45" s="6">
        <f>C45/14.6</f>
        <v>19.568013698630139</v>
      </c>
    </row>
    <row r="46" spans="1:4" x14ac:dyDescent="0.25">
      <c r="A46" s="9" t="s">
        <v>63</v>
      </c>
      <c r="B46" s="5" t="s">
        <v>64</v>
      </c>
      <c r="C46" s="11">
        <f>'По селах'!K41</f>
        <v>0</v>
      </c>
      <c r="D46" s="6">
        <f t="shared" si="0"/>
        <v>0</v>
      </c>
    </row>
    <row r="47" spans="1:4" x14ac:dyDescent="0.25">
      <c r="A47" s="9" t="s">
        <v>65</v>
      </c>
      <c r="B47" s="10" t="s">
        <v>66</v>
      </c>
      <c r="C47" s="11">
        <f>'По селах'!K42</f>
        <v>0</v>
      </c>
      <c r="D47" s="6">
        <f t="shared" si="0"/>
        <v>0</v>
      </c>
    </row>
    <row r="48" spans="1:4" x14ac:dyDescent="0.25">
      <c r="A48" s="9" t="s">
        <v>67</v>
      </c>
      <c r="B48" s="10" t="s">
        <v>68</v>
      </c>
      <c r="C48" s="11">
        <f>'По селах'!K43</f>
        <v>0</v>
      </c>
      <c r="D48" s="6">
        <f t="shared" si="0"/>
        <v>0</v>
      </c>
    </row>
    <row r="49" spans="1:4" x14ac:dyDescent="0.25">
      <c r="A49" s="9" t="s">
        <v>69</v>
      </c>
      <c r="B49" s="10" t="s">
        <v>70</v>
      </c>
      <c r="C49" s="11">
        <f>'По селах'!K44</f>
        <v>0</v>
      </c>
      <c r="D49" s="6">
        <f t="shared" si="0"/>
        <v>0</v>
      </c>
    </row>
    <row r="50" spans="1:4" ht="25.5" x14ac:dyDescent="0.25">
      <c r="A50" s="9" t="s">
        <v>71</v>
      </c>
      <c r="B50" s="14" t="s">
        <v>72</v>
      </c>
      <c r="C50" s="11">
        <f>'По селах'!K45</f>
        <v>0</v>
      </c>
      <c r="D50" s="6">
        <f t="shared" si="0"/>
        <v>0</v>
      </c>
    </row>
    <row r="51" spans="1:4" x14ac:dyDescent="0.25">
      <c r="A51" s="9" t="s">
        <v>73</v>
      </c>
      <c r="B51" s="10" t="s">
        <v>74</v>
      </c>
      <c r="C51" s="11">
        <f>'По селах'!K46</f>
        <v>0</v>
      </c>
      <c r="D51" s="6">
        <f t="shared" si="0"/>
        <v>0</v>
      </c>
    </row>
    <row r="52" spans="1:4" ht="38.25" x14ac:dyDescent="0.25">
      <c r="A52" s="9" t="s">
        <v>75</v>
      </c>
      <c r="B52" s="15" t="s">
        <v>86</v>
      </c>
      <c r="C52" s="11">
        <f>'По селах'!K47</f>
        <v>285.69300000000004</v>
      </c>
      <c r="D52" s="6"/>
    </row>
    <row r="53" spans="1:4" ht="38.25" x14ac:dyDescent="0.25">
      <c r="A53" s="9" t="s">
        <v>77</v>
      </c>
      <c r="B53" s="15" t="s">
        <v>85</v>
      </c>
      <c r="C53" s="11">
        <v>0</v>
      </c>
      <c r="D53" s="6">
        <f>C52/C54</f>
        <v>19.568013698630139</v>
      </c>
    </row>
    <row r="54" spans="1:4" x14ac:dyDescent="0.25">
      <c r="A54" s="9" t="s">
        <v>79</v>
      </c>
      <c r="B54" s="5" t="s">
        <v>80</v>
      </c>
      <c r="C54" s="5">
        <v>14.6</v>
      </c>
      <c r="D54" s="6"/>
    </row>
    <row r="55" spans="1:4" x14ac:dyDescent="0.25">
      <c r="A55" s="9" t="s">
        <v>81</v>
      </c>
      <c r="B55" s="10" t="s">
        <v>82</v>
      </c>
      <c r="C55" s="10"/>
      <c r="D55" s="6">
        <f>D53*20%</f>
        <v>3.913602739726028</v>
      </c>
    </row>
    <row r="56" spans="1:4" ht="38.25" x14ac:dyDescent="0.25">
      <c r="A56" s="9" t="s">
        <v>83</v>
      </c>
      <c r="B56" s="15" t="s">
        <v>84</v>
      </c>
      <c r="C56" s="10"/>
      <c r="D56" s="6">
        <v>24.38</v>
      </c>
    </row>
    <row r="58" spans="1:4" ht="18.75" x14ac:dyDescent="0.3">
      <c r="A58" s="30"/>
      <c r="B58" s="31"/>
      <c r="C58" s="31"/>
    </row>
  </sheetData>
  <mergeCells count="6">
    <mergeCell ref="C11:D11"/>
    <mergeCell ref="B5:E5"/>
    <mergeCell ref="B6:E6"/>
    <mergeCell ref="B7:E7"/>
    <mergeCell ref="D2:F2"/>
    <mergeCell ref="D3:F3"/>
  </mergeCells>
  <pageMargins left="1.1023622047244095" right="0.31496062992125984" top="0.15748031496062992" bottom="0.15748031496062992" header="0.31496062992125984" footer="0.31496062992125984"/>
  <pageSetup paperSize="9" scale="86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селах</vt:lpstr>
      <vt:lpstr>Додаток до рішення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Петровна</dc:creator>
  <cp:lastModifiedBy>1</cp:lastModifiedBy>
  <cp:lastPrinted>2024-05-09T08:53:35Z</cp:lastPrinted>
  <dcterms:created xsi:type="dcterms:W3CDTF">2023-06-01T11:54:33Z</dcterms:created>
  <dcterms:modified xsi:type="dcterms:W3CDTF">2024-08-30T08:09:26Z</dcterms:modified>
</cp:coreProperties>
</file>